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25" firstSheet="19" activeTab="26"/>
  </bookViews>
  <sheets>
    <sheet name="852, 853 (291,292)" sheetId="1" r:id="rId1"/>
    <sheet name="851 (291)" sheetId="2" r:id="rId2"/>
    <sheet name="350 (296)" sheetId="3" r:id="rId3"/>
    <sheet name="244 (349)" sheetId="4" r:id="rId4"/>
    <sheet name="244 (346)" sheetId="5" r:id="rId5"/>
    <sheet name="244 (344)" sheetId="6" r:id="rId6"/>
    <sheet name="244 (345)" sheetId="7" r:id="rId7"/>
    <sheet name="244 (343)" sheetId="8" r:id="rId8"/>
    <sheet name="244 (342)" sheetId="9" r:id="rId9"/>
    <sheet name="244 (310)" sheetId="10" r:id="rId10"/>
    <sheet name="244 (296)" sheetId="11" r:id="rId11"/>
    <sheet name="244 (228)" sheetId="12" r:id="rId12"/>
    <sheet name="244 (227)" sheetId="13" r:id="rId13"/>
    <sheet name="244 (226)" sheetId="14" r:id="rId14"/>
    <sheet name="244 (225)" sheetId="15" r:id="rId15"/>
    <sheet name="244 (223)" sheetId="16" r:id="rId16"/>
    <sheet name="244 (222)" sheetId="17" r:id="rId17"/>
    <sheet name="244 (221)" sheetId="18" r:id="rId18"/>
    <sheet name="243 (228,225,310,347)" sheetId="19" r:id="rId19"/>
    <sheet name="242(310,346)" sheetId="20" r:id="rId20"/>
    <sheet name="242(225,226)" sheetId="21" r:id="rId21"/>
    <sheet name="242 (221)" sheetId="22" r:id="rId22"/>
    <sheet name="113 (226.296)" sheetId="23" r:id="rId23"/>
    <sheet name="112 (266)" sheetId="24" r:id="rId24"/>
    <sheet name="112 (212.226)" sheetId="25" r:id="rId25"/>
    <sheet name="119 (213)" sheetId="26" r:id="rId26"/>
    <sheet name="111( 211)" sheetId="27" r:id="rId27"/>
  </sheets>
  <externalReferences>
    <externalReference r:id="rId30"/>
    <externalReference r:id="rId31"/>
  </externalReferences>
  <definedNames>
    <definedName name="sub_103" localSheetId="24">'112 (212.226)'!$A$20</definedName>
    <definedName name="sub_9100" localSheetId="26">'111( 211)'!$A$15</definedName>
    <definedName name="sub_9400" localSheetId="18">'243 (228,225,310,347)'!$A$1</definedName>
    <definedName name="sub_9600" localSheetId="2">'350 (296)'!$A$14</definedName>
  </definedNames>
  <calcPr fullCalcOnLoad="1"/>
</workbook>
</file>

<file path=xl/sharedStrings.xml><?xml version="1.0" encoding="utf-8"?>
<sst xmlns="http://schemas.openxmlformats.org/spreadsheetml/2006/main" count="1269" uniqueCount="365">
  <si>
    <t>УТВЕРЖДАЮ</t>
  </si>
  <si>
    <t>__________________________________</t>
  </si>
  <si>
    <t>(наименование должности лица утверждающего расчеты плановых сметных показателей)</t>
  </si>
  <si>
    <t>__________________________________________________________________________________</t>
  </si>
  <si>
    <t>«___»_____________20___г.</t>
  </si>
  <si>
    <r>
      <t xml:space="preserve">                 </t>
    </r>
    <r>
      <rPr>
        <b/>
        <sz val="11"/>
        <color indexed="63"/>
        <rFont val="Courier New"/>
        <family val="3"/>
      </rPr>
      <t xml:space="preserve"> </t>
    </r>
  </si>
  <si>
    <t xml:space="preserve">                        (наименование учреждения)</t>
  </si>
  <si>
    <t xml:space="preserve">     1. Расчет по виду расходов 111 " Фонд оплаты труда учреждений "</t>
  </si>
  <si>
    <r>
      <t>121</t>
    </r>
    <r>
      <rPr>
        <sz val="11"/>
        <rFont val="Courier New"/>
        <family val="3"/>
      </rPr>
      <t xml:space="preserve"> </t>
    </r>
    <r>
      <rPr>
        <sz val="12"/>
        <color indexed="8"/>
        <rFont val="Courier New"/>
        <family val="3"/>
      </rPr>
      <t xml:space="preserve"> </t>
    </r>
    <r>
      <rPr>
        <sz val="11"/>
        <color indexed="8"/>
        <rFont val="Courier New"/>
        <family val="3"/>
      </rPr>
      <t>Фонд оплаты труда государственных (муниципальных) органов</t>
    </r>
  </si>
  <si>
    <t xml:space="preserve">     Итого по виду расходов 111_____________________</t>
  </si>
  <si>
    <r>
      <t xml:space="preserve">    (</t>
    </r>
    <r>
      <rPr>
        <b/>
        <sz val="11"/>
        <color indexed="30"/>
        <rFont val="Courier New"/>
        <family val="3"/>
      </rPr>
      <t>КОСГУ 211</t>
    </r>
    <r>
      <rPr>
        <sz val="11"/>
        <rFont val="Courier New"/>
        <family val="3"/>
      </rPr>
      <t xml:space="preserve">, </t>
    </r>
    <r>
      <rPr>
        <b/>
        <sz val="11"/>
        <color indexed="30"/>
        <rFont val="Courier New"/>
        <family val="3"/>
      </rPr>
      <t>266</t>
    </r>
    <r>
      <rPr>
        <sz val="11"/>
        <rFont val="Courier New"/>
        <family val="3"/>
      </rPr>
      <t>)             (сумма, руб.)</t>
    </r>
  </si>
  <si>
    <r>
      <t xml:space="preserve">Итого по виду расходов </t>
    </r>
    <r>
      <rPr>
        <b/>
        <sz val="11"/>
        <color indexed="48"/>
        <rFont val="Courier New"/>
        <family val="3"/>
      </rPr>
      <t>121</t>
    </r>
    <r>
      <rPr>
        <sz val="11"/>
        <rFont val="Courier New"/>
        <family val="3"/>
      </rPr>
      <t xml:space="preserve"> _____________________</t>
    </r>
  </si>
  <si>
    <t xml:space="preserve">                                                               Таблица 1</t>
  </si>
  <si>
    <t>КОСГУ 211</t>
  </si>
  <si>
    <t>N п/п</t>
  </si>
  <si>
    <t>Код по бюджетной классификации</t>
  </si>
  <si>
    <t>Код аналитического показателя</t>
  </si>
  <si>
    <t>Наименование расходов</t>
  </si>
  <si>
    <t>Сумма в месяц, руб.</t>
  </si>
  <si>
    <t>Количество месяцев</t>
  </si>
  <si>
    <t>Сумма, руб.(гр. 8 х гр. 9)</t>
  </si>
  <si>
    <t>раздел</t>
  </si>
  <si>
    <t>подраздел</t>
  </si>
  <si>
    <t>целевая статья</t>
  </si>
  <si>
    <t>вид расходов</t>
  </si>
  <si>
    <t>Итого</t>
  </si>
  <si>
    <r>
      <t xml:space="preserve">                                                       </t>
    </r>
    <r>
      <rPr>
        <sz val="11"/>
        <rFont val="Courier New"/>
        <family val="3"/>
      </rPr>
      <t>Таблица 2</t>
    </r>
  </si>
  <si>
    <t>КОСГУ 266</t>
  </si>
  <si>
    <t>Пособие за первые три дня временной нетрудоспособности</t>
  </si>
  <si>
    <t>И.т.д.</t>
  </si>
  <si>
    <t xml:space="preserve">    </t>
  </si>
  <si>
    <t xml:space="preserve">  2. Расчет по виду расходов 119 " Взносы по обязательному социальному страхованию на выплаты по оплате труда работников и иные выплаты "</t>
  </si>
  <si>
    <r>
      <t>129</t>
    </r>
    <r>
      <rPr>
        <sz val="11"/>
        <rFont val="Courier New"/>
        <family val="3"/>
      </rPr>
      <t xml:space="preserve">  «</t>
    </r>
    <r>
      <rPr>
        <sz val="12"/>
        <color indexed="8"/>
        <rFont val="Courier New"/>
        <family val="3"/>
      </rPr>
      <t xml:space="preserve"> </t>
    </r>
    <r>
      <rPr>
        <sz val="11"/>
        <color indexed="8"/>
        <rFont val="Courier New"/>
        <family val="3"/>
      </rPr>
  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органов»</t>
    </r>
  </si>
  <si>
    <t xml:space="preserve">                                                </t>
  </si>
  <si>
    <t>КОСГУ 213</t>
  </si>
  <si>
    <t>Таблица 3</t>
  </si>
  <si>
    <t>Заработная плата</t>
  </si>
  <si>
    <t>Размер начислений на выплаты по оплате труда *</t>
  </si>
  <si>
    <t>Сумма, руб.</t>
  </si>
  <si>
    <t xml:space="preserve">        (наименование учреждения)</t>
  </si>
  <si>
    <t xml:space="preserve">   (подпись)                                                                       (расшифровка подписи)</t>
  </si>
  <si>
    <t>рублей</t>
  </si>
  <si>
    <r>
      <t xml:space="preserve">    (</t>
    </r>
    <r>
      <rPr>
        <b/>
        <sz val="11"/>
        <color indexed="12"/>
        <rFont val="Courier New"/>
        <family val="3"/>
      </rPr>
      <t>КОСГУ 213</t>
    </r>
    <r>
      <rPr>
        <sz val="11"/>
        <rFont val="Courier New"/>
        <family val="3"/>
      </rPr>
      <t>)                      (сумма, руб.)</t>
    </r>
  </si>
  <si>
    <r>
      <t xml:space="preserve">     Итого по виду расходов </t>
    </r>
    <r>
      <rPr>
        <b/>
        <sz val="11"/>
        <color indexed="48"/>
        <rFont val="Courier New"/>
        <family val="3"/>
      </rPr>
      <t>129</t>
    </r>
  </si>
  <si>
    <r>
      <t xml:space="preserve">Итого по виду расходов </t>
    </r>
    <r>
      <rPr>
        <b/>
        <u val="single"/>
        <sz val="10"/>
        <color indexed="12"/>
        <rFont val="Arial"/>
        <family val="2"/>
      </rPr>
      <t>119</t>
    </r>
  </si>
  <si>
    <t>Расчет по виду расходов 112 " Иные выплаты персоналу учреждений, за исключением фонда оплаты труда "</t>
  </si>
  <si>
    <r>
      <t>122</t>
    </r>
    <r>
      <rPr>
        <sz val="11"/>
        <rFont val="Courier New"/>
        <family val="3"/>
      </rPr>
      <t xml:space="preserve"> </t>
    </r>
    <r>
      <rPr>
        <sz val="12"/>
        <color indexed="8"/>
        <rFont val="Courier New"/>
        <family val="3"/>
      </rPr>
      <t>«</t>
    </r>
    <r>
      <rPr>
        <sz val="11"/>
        <color indexed="8"/>
        <rFont val="Courier New"/>
        <family val="3"/>
      </rPr>
      <t>Иные выплаты персоналу государственных (муниципальных) органов, за исключением фонда оплаты труда»</t>
    </r>
  </si>
  <si>
    <t xml:space="preserve">     Итого по виду расходов 112</t>
  </si>
  <si>
    <t xml:space="preserve">               ______________</t>
  </si>
  <si>
    <r>
      <t xml:space="preserve">Итого по виду расходов </t>
    </r>
    <r>
      <rPr>
        <b/>
        <sz val="11"/>
        <color indexed="48"/>
        <rFont val="Courier New"/>
        <family val="3"/>
      </rPr>
      <t>122</t>
    </r>
  </si>
  <si>
    <t xml:space="preserve">КОСГУ 212    </t>
  </si>
  <si>
    <t xml:space="preserve">                                                          Таблица 1</t>
  </si>
  <si>
    <t>Код  аналитического показателя</t>
  </si>
  <si>
    <t>Место назначения</t>
  </si>
  <si>
    <t>Количество командировок</t>
  </si>
  <si>
    <t>Количество работников, направляемых в командировку, за год</t>
  </si>
  <si>
    <t>Количество суток пребывания в командировке</t>
  </si>
  <si>
    <t>Суточные при служебных командировках</t>
  </si>
  <si>
    <r>
      <t xml:space="preserve">     </t>
    </r>
    <r>
      <rPr>
        <b/>
        <sz val="11"/>
        <color indexed="63"/>
        <rFont val="Courier New"/>
        <family val="3"/>
      </rPr>
      <t>*</t>
    </r>
    <r>
      <rPr>
        <sz val="11"/>
        <rFont val="Courier New"/>
        <family val="3"/>
      </rPr>
      <t xml:space="preserve">  Размер  оплаты суточных расходов в соответствии с действующими на</t>
    </r>
  </si>
  <si>
    <t>дату составления бюджетной сметы нормативными документами.</t>
  </si>
  <si>
    <t xml:space="preserve">                                                              </t>
  </si>
  <si>
    <r>
      <t xml:space="preserve"> Таблица </t>
    </r>
    <r>
      <rPr>
        <sz val="11"/>
        <rFont val="Courier New"/>
        <family val="3"/>
      </rPr>
      <t>2</t>
    </r>
  </si>
  <si>
    <t>Количество работников, использующих право на компенсацию (пособие)</t>
  </si>
  <si>
    <t>Размер компенсации (пособия), руб.</t>
  </si>
  <si>
    <t>Сумма, руб. (гр. 8 х гр. 9)</t>
  </si>
  <si>
    <t>Компенсационная вплата по уходу за ребенком до 3 лет</t>
  </si>
  <si>
    <t>КОСГУ 226</t>
  </si>
  <si>
    <t>Средняя стоимость проезда в одну сторону,</t>
  </si>
  <si>
    <t>руб.</t>
  </si>
  <si>
    <t>Сумма,. руб. (гр. 8 х гр. 9 х гр. 10 х 2)</t>
  </si>
  <si>
    <t>Оплата проезда при служебных командировках</t>
  </si>
  <si>
    <t xml:space="preserve">  КОСГУ 226</t>
  </si>
  <si>
    <r>
      <t xml:space="preserve">                                                                                                                            </t>
    </r>
    <r>
      <rPr>
        <sz val="11"/>
        <rFont val="Courier New"/>
        <family val="3"/>
      </rPr>
      <t>Таблица 4</t>
    </r>
  </si>
  <si>
    <t>Количество человеко-дней</t>
  </si>
  <si>
    <t>Стоимость проживания за 1 сутки,. руб</t>
  </si>
  <si>
    <t>Сумма, руб. (гр. 7 х гр. 8 х гр. 9)</t>
  </si>
  <si>
    <t>Найм жилых помещений при служебных командировках</t>
  </si>
  <si>
    <t xml:space="preserve">     </t>
  </si>
  <si>
    <t>(КОСГУ 212, 222, 226, 262,266)</t>
  </si>
  <si>
    <t xml:space="preserve"> (сумма, руб.)</t>
  </si>
  <si>
    <t xml:space="preserve">   (сумма, руб.)</t>
  </si>
  <si>
    <r>
      <t>КОСГУ( 212</t>
    </r>
    <r>
      <rPr>
        <sz val="11"/>
        <color indexed="12"/>
        <rFont val="Courier New"/>
        <family val="3"/>
      </rPr>
      <t xml:space="preserve">, </t>
    </r>
    <r>
      <rPr>
        <b/>
        <sz val="11"/>
        <color indexed="12"/>
        <rFont val="Courier New"/>
        <family val="3"/>
      </rPr>
      <t>222</t>
    </r>
    <r>
      <rPr>
        <sz val="11"/>
        <color indexed="12"/>
        <rFont val="Courier New"/>
        <family val="3"/>
      </rPr>
      <t xml:space="preserve">, </t>
    </r>
    <r>
      <rPr>
        <b/>
        <sz val="11"/>
        <color indexed="12"/>
        <rFont val="Courier New"/>
        <family val="3"/>
      </rPr>
      <t>226</t>
    </r>
    <r>
      <rPr>
        <sz val="11"/>
        <color indexed="12"/>
        <rFont val="Courier New"/>
        <family val="3"/>
      </rPr>
      <t xml:space="preserve">, </t>
    </r>
    <r>
      <rPr>
        <b/>
        <sz val="11"/>
        <color indexed="12"/>
        <rFont val="Courier New"/>
        <family val="3"/>
      </rPr>
      <t>262</t>
    </r>
    <r>
      <rPr>
        <sz val="11"/>
        <color indexed="12"/>
        <rFont val="Courier New"/>
        <family val="3"/>
      </rPr>
      <t>,</t>
    </r>
    <r>
      <rPr>
        <b/>
        <sz val="11"/>
        <color indexed="12"/>
        <rFont val="Courier New"/>
        <family val="3"/>
      </rPr>
      <t>266</t>
    </r>
    <r>
      <rPr>
        <sz val="11"/>
        <rFont val="Courier New"/>
        <family val="3"/>
      </rPr>
      <t>)</t>
    </r>
  </si>
  <si>
    <t>Сумма, руб. (гр.9 х гр. 10 х гр. 11 х размер оплаты суточных расходов *)</t>
  </si>
  <si>
    <r>
      <t xml:space="preserve">Расчет по виду расходов </t>
    </r>
    <r>
      <rPr>
        <b/>
        <sz val="12"/>
        <color indexed="48"/>
        <rFont val="Arial"/>
        <family val="2"/>
      </rPr>
      <t>113</t>
    </r>
    <r>
      <rPr>
        <sz val="12"/>
        <rFont val="Arial"/>
        <family val="2"/>
      </rPr>
      <t xml:space="preserve"> "</t>
    </r>
    <r>
      <rPr>
        <sz val="12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Иные выплаты, за исключением фонда оплаты труда учреждений, лицам, привлекаемым согласно законодательству для выполнения отдельных полномочий»</t>
    </r>
  </si>
  <si>
    <r>
      <t xml:space="preserve">  Итого по виду расходов </t>
    </r>
    <r>
      <rPr>
        <sz val="11"/>
        <color indexed="48"/>
        <rFont val="Courier New"/>
        <family val="3"/>
      </rPr>
      <t xml:space="preserve">113        </t>
    </r>
    <r>
      <rPr>
        <sz val="11"/>
        <rFont val="Courier New"/>
        <family val="3"/>
      </rPr>
      <t>______________</t>
    </r>
  </si>
  <si>
    <t xml:space="preserve">                                     (сумма, руб.)</t>
  </si>
  <si>
    <r>
      <t xml:space="preserve">       (</t>
    </r>
    <r>
      <rPr>
        <sz val="11"/>
        <color indexed="12"/>
        <rFont val="Courier New"/>
        <family val="3"/>
      </rPr>
      <t xml:space="preserve">КОСГУ </t>
    </r>
    <r>
      <rPr>
        <b/>
        <sz val="11"/>
        <color indexed="12"/>
        <rFont val="Courier New"/>
        <family val="3"/>
      </rPr>
      <t>226,296</t>
    </r>
    <r>
      <rPr>
        <sz val="11"/>
        <rFont val="Courier New"/>
        <family val="3"/>
      </rPr>
      <t>)</t>
    </r>
  </si>
  <si>
    <t xml:space="preserve">                                       </t>
  </si>
  <si>
    <t xml:space="preserve">КОСГУ 226 </t>
  </si>
  <si>
    <r>
      <t>Таблица 1</t>
    </r>
    <r>
      <rPr>
        <b/>
        <sz val="10"/>
        <color indexed="48"/>
        <rFont val="Arial"/>
        <family val="2"/>
      </rPr>
      <t xml:space="preserve">   </t>
    </r>
  </si>
  <si>
    <t xml:space="preserve">Найм жилых помещений </t>
  </si>
  <si>
    <r>
      <t xml:space="preserve"> </t>
    </r>
    <r>
      <rPr>
        <sz val="11"/>
        <color indexed="10"/>
        <rFont val="Courier New"/>
        <family val="3"/>
      </rPr>
      <t>Таблица 2</t>
    </r>
  </si>
  <si>
    <t>Количество поездок</t>
  </si>
  <si>
    <t>Количество человек, за год</t>
  </si>
  <si>
    <t xml:space="preserve">Оплата проезда </t>
  </si>
  <si>
    <t xml:space="preserve">КОСГУ 296 </t>
  </si>
  <si>
    <r>
      <t xml:space="preserve"> </t>
    </r>
    <r>
      <rPr>
        <sz val="11"/>
        <color indexed="10"/>
        <rFont val="Courier New"/>
        <family val="3"/>
      </rPr>
      <t>Таблица 3</t>
    </r>
  </si>
  <si>
    <t>Норматив в день, руб.</t>
  </si>
  <si>
    <t xml:space="preserve">Питание в дороге </t>
  </si>
  <si>
    <t>5. Расчет по виду расходов 242 " Закупка товаров, работ, услуг в сфере информационно-коммуникационных технологий "</t>
  </si>
  <si>
    <t xml:space="preserve">     Итого по виду расходов 242             __________________________</t>
  </si>
  <si>
    <t xml:space="preserve">                                                           </t>
  </si>
  <si>
    <t>Таблица 1</t>
  </si>
  <si>
    <t>КОСГУ 221</t>
  </si>
  <si>
    <t>Единица измерения</t>
  </si>
  <si>
    <t>Количество</t>
  </si>
  <si>
    <t>Количество платежей в год</t>
  </si>
  <si>
    <t>Стоимость за единицу измерения, руб.</t>
  </si>
  <si>
    <t>Сумма, руб. (гр. 9 х гр. 10х гр. 11)</t>
  </si>
  <si>
    <t>Абонентская оплата</t>
  </si>
  <si>
    <t>абонентский номер</t>
  </si>
  <si>
    <t>Повременная оплата междугородных и местных телефонных соединений</t>
  </si>
  <si>
    <t>мин.</t>
  </si>
  <si>
    <t>Услуги электронной почты</t>
  </si>
  <si>
    <t>электронный адрес</t>
  </si>
  <si>
    <t xml:space="preserve">                                                         </t>
  </si>
  <si>
    <t>Таблица 2</t>
  </si>
  <si>
    <t>Тариф в месяц</t>
  </si>
  <si>
    <t xml:space="preserve">                                                                                                                             </t>
  </si>
  <si>
    <t>КОСГУ 225</t>
  </si>
  <si>
    <t>Количество договоров</t>
  </si>
  <si>
    <t>Стоимость услуги, руб.</t>
  </si>
  <si>
    <t>Заправка картриджа</t>
  </si>
  <si>
    <t>И т.д.</t>
  </si>
  <si>
    <t xml:space="preserve">                                                            </t>
  </si>
  <si>
    <t xml:space="preserve">   Таблица 4</t>
  </si>
  <si>
    <t>Оплата услуг в области информационных технологий (приобретение неисключительных (пользовательских) прав на программное обеспечение, включая приобретение и обновление справочно-информационных баз данных)</t>
  </si>
  <si>
    <t>Эксплуатационные расходы (в том числе обеспечение функционирования и поддержка работоспособности прикладного и системного программного обеспечения, техническое обслуживание аппаратного обеспечения, включающее контроль технического состояния)</t>
  </si>
  <si>
    <t>Проектирование прикладных систем и ИКТ-инфраструктуры</t>
  </si>
  <si>
    <t xml:space="preserve"> Таблица 5</t>
  </si>
  <si>
    <t>КОСГУ 310</t>
  </si>
  <si>
    <t>Количество, шт.</t>
  </si>
  <si>
    <t>Средняя стоимость за единицу измерения,руб.</t>
  </si>
  <si>
    <t>На приобретение средств связи</t>
  </si>
  <si>
    <t xml:space="preserve"> Таблица 6</t>
  </si>
  <si>
    <t>КОСГУ 346</t>
  </si>
  <si>
    <t>Наименование расходов на приобретение материальных запасов</t>
  </si>
  <si>
    <t>Расходные материалы для оргтехники</t>
  </si>
  <si>
    <t>Сумма, тыс. руб. (гр. 8 х гр. 9)</t>
  </si>
  <si>
    <r>
      <t xml:space="preserve">     (</t>
    </r>
    <r>
      <rPr>
        <b/>
        <sz val="11"/>
        <color indexed="30"/>
        <rFont val="Courier New"/>
        <family val="3"/>
      </rPr>
      <t>КОСГУ 221</t>
    </r>
    <r>
      <rPr>
        <sz val="11"/>
        <rFont val="Courier New"/>
        <family val="3"/>
      </rPr>
      <t xml:space="preserve">, </t>
    </r>
    <r>
      <rPr>
        <b/>
        <sz val="11"/>
        <color indexed="30"/>
        <rFont val="Courier New"/>
        <family val="3"/>
      </rPr>
      <t>225</t>
    </r>
    <r>
      <rPr>
        <sz val="11"/>
        <rFont val="Courier New"/>
        <family val="3"/>
      </rPr>
      <t xml:space="preserve">, </t>
    </r>
    <r>
      <rPr>
        <b/>
        <sz val="11"/>
        <color indexed="30"/>
        <rFont val="Courier New"/>
        <family val="3"/>
      </rPr>
      <t>226</t>
    </r>
    <r>
      <rPr>
        <sz val="11"/>
        <rFont val="Courier New"/>
        <family val="3"/>
      </rPr>
      <t xml:space="preserve">, </t>
    </r>
    <r>
      <rPr>
        <b/>
        <sz val="11"/>
        <color indexed="30"/>
        <rFont val="Courier New"/>
        <family val="3"/>
      </rPr>
      <t>310</t>
    </r>
    <r>
      <rPr>
        <sz val="11"/>
        <rFont val="Courier New"/>
        <family val="3"/>
      </rPr>
      <t xml:space="preserve">, </t>
    </r>
    <r>
      <rPr>
        <b/>
        <sz val="11"/>
        <color indexed="30"/>
        <rFont val="Courier New"/>
        <family val="3"/>
      </rPr>
      <t>346</t>
    </r>
    <r>
      <rPr>
        <sz val="11"/>
        <rFont val="Courier New"/>
        <family val="3"/>
      </rPr>
      <t>)           (сумма,  руб.)</t>
    </r>
  </si>
  <si>
    <t>Сумма, тыс. руб. (гр. 9 х гр. 10)</t>
  </si>
  <si>
    <t xml:space="preserve">      6. Расчет расходов по виду расходов 243 " Закупка товаров, работ, услуг в целях капитального ремонта муниципального имущества "</t>
  </si>
  <si>
    <t xml:space="preserve">     Итого по виду расходов 243 __________________</t>
  </si>
  <si>
    <r>
      <t xml:space="preserve">     (</t>
    </r>
    <r>
      <rPr>
        <b/>
        <sz val="11"/>
        <color indexed="30"/>
        <rFont val="Courier New"/>
        <family val="3"/>
      </rPr>
      <t>КОСГУ 225</t>
    </r>
    <r>
      <rPr>
        <sz val="11"/>
        <rFont val="Courier New"/>
        <family val="3"/>
      </rPr>
      <t>,</t>
    </r>
    <r>
      <rPr>
        <b/>
        <sz val="11"/>
        <color indexed="48"/>
        <rFont val="Courier New"/>
        <family val="3"/>
      </rPr>
      <t>228</t>
    </r>
    <r>
      <rPr>
        <sz val="11"/>
        <rFont val="Courier New"/>
        <family val="3"/>
      </rPr>
      <t xml:space="preserve">, </t>
    </r>
    <r>
      <rPr>
        <b/>
        <sz val="11"/>
        <color indexed="30"/>
        <rFont val="Courier New"/>
        <family val="3"/>
      </rPr>
      <t>310</t>
    </r>
    <r>
      <rPr>
        <sz val="11"/>
        <rFont val="Courier New"/>
        <family val="3"/>
      </rPr>
      <t xml:space="preserve">, </t>
    </r>
    <r>
      <rPr>
        <b/>
        <sz val="11"/>
        <color indexed="30"/>
        <rFont val="Courier New"/>
        <family val="3"/>
      </rPr>
      <t>347</t>
    </r>
    <r>
      <rPr>
        <sz val="11"/>
        <rFont val="Courier New"/>
        <family val="3"/>
      </rPr>
      <t>)      (сумма, руб.)</t>
    </r>
  </si>
  <si>
    <t xml:space="preserve">    Сводная информация по плану проведения ремонтных работ по ВР "243"</t>
  </si>
  <si>
    <t xml:space="preserve">                                              Таблица 1</t>
  </si>
  <si>
    <t xml:space="preserve">                  </t>
  </si>
  <si>
    <t>КОСГУ 228</t>
  </si>
  <si>
    <t>Код бюджетной классификации</t>
  </si>
  <si>
    <t>Сумма. руб.</t>
  </si>
  <si>
    <t>КФСР</t>
  </si>
  <si>
    <t>KЦСР</t>
  </si>
  <si>
    <t>KВР</t>
  </si>
  <si>
    <t>Капитальный ремонт</t>
  </si>
  <si>
    <t>Сроки проведения работ</t>
  </si>
  <si>
    <t>Проектно-сметная документация</t>
  </si>
  <si>
    <t>начало</t>
  </si>
  <si>
    <t>окончание</t>
  </si>
  <si>
    <t>наименование и адрес объекта</t>
  </si>
  <si>
    <t>основные виды работ в соответствии с утвержденной проектно-сметной документацией</t>
  </si>
  <si>
    <t>кем и когда утверждена проектно-сметная документация (дата, N)</t>
  </si>
  <si>
    <t>сметная стоимость (руб.)</t>
  </si>
  <si>
    <t>Итого:</t>
  </si>
  <si>
    <t>Средняя стоимость за единицу измерения, руб.</t>
  </si>
  <si>
    <t>Сумма, руб. (гр. 3 х гр. 4)</t>
  </si>
  <si>
    <t>Х</t>
  </si>
  <si>
    <t>КОСГУ 347</t>
  </si>
  <si>
    <t>Строительные материалы</t>
  </si>
  <si>
    <t xml:space="preserve">                                                               </t>
  </si>
  <si>
    <t xml:space="preserve">                                   Таблица 2</t>
  </si>
  <si>
    <t>Расчет расходов по виду расходов 244 "Прочая закупка товаров,</t>
  </si>
  <si>
    <t xml:space="preserve">                 работ и услуг "</t>
  </si>
  <si>
    <t xml:space="preserve">     Итого по виду расходов 244                     __________________</t>
  </si>
  <si>
    <r>
      <t>310</t>
    </r>
    <r>
      <rPr>
        <sz val="11"/>
        <color indexed="48"/>
        <rFont val="Courier New"/>
        <family val="3"/>
      </rPr>
      <t xml:space="preserve">, </t>
    </r>
    <r>
      <rPr>
        <b/>
        <sz val="11"/>
        <color indexed="48"/>
        <rFont val="Courier New"/>
        <family val="3"/>
      </rPr>
      <t>342-349</t>
    </r>
    <r>
      <rPr>
        <sz val="11"/>
        <rFont val="Courier New"/>
        <family val="3"/>
      </rPr>
      <t>)                                           (сумма, руб.)</t>
    </r>
  </si>
  <si>
    <t xml:space="preserve">                                                                Таблица 1</t>
  </si>
  <si>
    <t>Стоимость за единицу, руб.</t>
  </si>
  <si>
    <t>Приобретение марок</t>
  </si>
  <si>
    <t>КОСГУ 222</t>
  </si>
  <si>
    <t>Количество единиц</t>
  </si>
  <si>
    <t>Стоимость за единицу, тыс. руб.</t>
  </si>
  <si>
    <t>Оплата услуг по пассажирским и грузовым перевозкам</t>
  </si>
  <si>
    <t xml:space="preserve">                                                              Таблица 3</t>
  </si>
  <si>
    <t>КОСГУ 223</t>
  </si>
  <si>
    <t>Количество потребления в год</t>
  </si>
  <si>
    <t>Тариф (стоимость за единицу измерения), руб.</t>
  </si>
  <si>
    <t>Сумма, руб. (гр. 9 х гр. 10)</t>
  </si>
  <si>
    <t>Куб. м</t>
  </si>
  <si>
    <t>Оплата потребления электроэнергии</t>
  </si>
  <si>
    <t>кВт/час</t>
  </si>
  <si>
    <t>Оплата потребления теплоэнергии</t>
  </si>
  <si>
    <t>гКал</t>
  </si>
  <si>
    <t>Оплата потребления воды</t>
  </si>
  <si>
    <t xml:space="preserve">                                                      </t>
  </si>
  <si>
    <t>2</t>
  </si>
  <si>
    <t xml:space="preserve">Стоимость услуги, </t>
  </si>
  <si>
    <t>1</t>
  </si>
  <si>
    <t>3</t>
  </si>
  <si>
    <t>4</t>
  </si>
  <si>
    <t>5</t>
  </si>
  <si>
    <t>6</t>
  </si>
  <si>
    <t>7</t>
  </si>
  <si>
    <t>8</t>
  </si>
  <si>
    <t>9</t>
  </si>
  <si>
    <t>Таблица 6</t>
  </si>
  <si>
    <t>КОСГУ 227</t>
  </si>
  <si>
    <t>Таблица 7</t>
  </si>
  <si>
    <t>Установка системы видеонаблюдения</t>
  </si>
  <si>
    <t>Монтажные работы</t>
  </si>
  <si>
    <t>ПСД</t>
  </si>
  <si>
    <t>И.т.д</t>
  </si>
  <si>
    <t xml:space="preserve">                                                                Таблица 8</t>
  </si>
  <si>
    <t>10</t>
  </si>
  <si>
    <t>На пополнение библиотечного фонда</t>
  </si>
  <si>
    <t xml:space="preserve">                                                                  Таблица 9</t>
  </si>
  <si>
    <t>КОСГУ 345</t>
  </si>
  <si>
    <t>Сумма,руб. (гр. 9 х гр. 10</t>
  </si>
  <si>
    <t>11</t>
  </si>
  <si>
    <t xml:space="preserve"> Таблица 10</t>
  </si>
  <si>
    <t xml:space="preserve">Сумма, руб. (гр. 9 х гр. 10 </t>
  </si>
  <si>
    <t>Таблица 10.1</t>
  </si>
  <si>
    <t>Объем здания, м3</t>
  </si>
  <si>
    <t>Стоимость 1м3,руб.</t>
  </si>
  <si>
    <t>Материалы для косметического ремонта</t>
  </si>
  <si>
    <t xml:space="preserve"> Таблица 10.2</t>
  </si>
  <si>
    <t xml:space="preserve">Наименование расходов </t>
  </si>
  <si>
    <t>Количество детей</t>
  </si>
  <si>
    <t>Среднее функционирование, дней</t>
  </si>
  <si>
    <t>норматив на 1 реб., руб.</t>
  </si>
  <si>
    <t>Сумма, руб. (гр.8 x гр.9 x гр.10)</t>
  </si>
  <si>
    <t>Таблица 11</t>
  </si>
  <si>
    <t>КОСГУ 342</t>
  </si>
  <si>
    <t>Средняя стоимость на 1 реб., руб.</t>
  </si>
  <si>
    <t>Продукты питания</t>
  </si>
  <si>
    <r>
      <t xml:space="preserve">                                                               </t>
    </r>
    <r>
      <rPr>
        <sz val="12"/>
        <rFont val="Courier New"/>
        <family val="3"/>
      </rPr>
      <t xml:space="preserve">                                                               </t>
    </r>
    <r>
      <rPr>
        <sz val="11"/>
        <rFont val="Courier New"/>
        <family val="3"/>
      </rPr>
      <t xml:space="preserve">                                                             </t>
    </r>
  </si>
  <si>
    <t xml:space="preserve">                                                                                                                     </t>
  </si>
  <si>
    <r>
      <t xml:space="preserve"> </t>
    </r>
    <r>
      <rPr>
        <sz val="10"/>
        <rFont val="Arial"/>
        <family val="2"/>
      </rPr>
      <t>Таблица 12</t>
    </r>
  </si>
  <si>
    <t>КОСГУ 343</t>
  </si>
  <si>
    <t>Наименование расходов на приобретение ГСМ</t>
  </si>
  <si>
    <t>Количество автотранспорта</t>
  </si>
  <si>
    <t>Средний расход на единицу автотранспорта в год, в литрах</t>
  </si>
  <si>
    <t>Средняя стоимость за 1 литр, руб.</t>
  </si>
  <si>
    <t>Сумма, руб. (гр. 8х гр. 9х гр. 10 )</t>
  </si>
  <si>
    <t xml:space="preserve">                                                               Таблица 12.1</t>
  </si>
  <si>
    <t>Наименование расходов на приобретение котельно-печного топлива</t>
  </si>
  <si>
    <t>Средняя стоимость за единицу продукции, руб.</t>
  </si>
  <si>
    <t xml:space="preserve">                                                              Таблица 13</t>
  </si>
  <si>
    <t>КОСГУ 349</t>
  </si>
  <si>
    <t>Средняя стоимость за единицу, руб.</t>
  </si>
  <si>
    <t>Таблица 14</t>
  </si>
  <si>
    <t>КОСГУ 296</t>
  </si>
  <si>
    <t>Медали</t>
  </si>
  <si>
    <r>
      <t>(</t>
    </r>
    <r>
      <rPr>
        <b/>
        <sz val="11"/>
        <color indexed="48"/>
        <rFont val="Courier New"/>
        <family val="3"/>
      </rPr>
      <t>КОСГУ 221</t>
    </r>
    <r>
      <rPr>
        <sz val="11"/>
        <color indexed="48"/>
        <rFont val="Courier New"/>
        <family val="3"/>
      </rPr>
      <t xml:space="preserve">, </t>
    </r>
    <r>
      <rPr>
        <b/>
        <sz val="11"/>
        <color indexed="48"/>
        <rFont val="Courier New"/>
        <family val="3"/>
      </rPr>
      <t>222</t>
    </r>
    <r>
      <rPr>
        <sz val="11"/>
        <color indexed="48"/>
        <rFont val="Courier New"/>
        <family val="3"/>
      </rPr>
      <t xml:space="preserve">, </t>
    </r>
    <r>
      <rPr>
        <b/>
        <sz val="11"/>
        <color indexed="48"/>
        <rFont val="Courier New"/>
        <family val="3"/>
      </rPr>
      <t>223</t>
    </r>
    <r>
      <rPr>
        <sz val="11"/>
        <color indexed="48"/>
        <rFont val="Courier New"/>
        <family val="3"/>
      </rPr>
      <t xml:space="preserve">, </t>
    </r>
    <r>
      <rPr>
        <b/>
        <sz val="11"/>
        <color indexed="48"/>
        <rFont val="Courier New"/>
        <family val="3"/>
      </rPr>
      <t>224</t>
    </r>
    <r>
      <rPr>
        <sz val="11"/>
        <color indexed="48"/>
        <rFont val="Courier New"/>
        <family val="3"/>
      </rPr>
      <t xml:space="preserve">, </t>
    </r>
    <r>
      <rPr>
        <b/>
        <sz val="11"/>
        <color indexed="48"/>
        <rFont val="Courier New"/>
        <family val="3"/>
      </rPr>
      <t>225</t>
    </r>
    <r>
      <rPr>
        <sz val="11"/>
        <color indexed="48"/>
        <rFont val="Courier New"/>
        <family val="3"/>
      </rPr>
      <t xml:space="preserve">, </t>
    </r>
    <r>
      <rPr>
        <b/>
        <sz val="11"/>
        <color indexed="48"/>
        <rFont val="Courier New"/>
        <family val="3"/>
      </rPr>
      <t>226</t>
    </r>
    <r>
      <rPr>
        <sz val="11"/>
        <color indexed="48"/>
        <rFont val="Courier New"/>
        <family val="3"/>
      </rPr>
      <t>,</t>
    </r>
    <r>
      <rPr>
        <b/>
        <sz val="11"/>
        <color indexed="48"/>
        <rFont val="Courier New"/>
        <family val="3"/>
      </rPr>
      <t>227,296,</t>
    </r>
  </si>
  <si>
    <t>Расчет расходов по виду расходов 350 " Премии и гранты "</t>
  </si>
  <si>
    <t>Итого по виду расходов 350 (КОСГУ 296)  _________________</t>
  </si>
  <si>
    <t xml:space="preserve">                                            (сумма, руб.)</t>
  </si>
  <si>
    <t xml:space="preserve">      </t>
  </si>
  <si>
    <t>Награждение</t>
  </si>
  <si>
    <t xml:space="preserve">     Итого по виду расходов 851 (КОСГУ 291)        _________________</t>
  </si>
  <si>
    <t xml:space="preserve">                                                  (сумма, руб.)</t>
  </si>
  <si>
    <t xml:space="preserve">                                                             </t>
  </si>
  <si>
    <t>КОСГУ 291</t>
  </si>
  <si>
    <t>Остаточная стоимость основных средств, руб.</t>
  </si>
  <si>
    <t>Ставка налога, %</t>
  </si>
  <si>
    <t>Сумма исчисленного налога, подлежащего уплате, тыс. руб. (гр. 8х гр. 9 / 100)</t>
  </si>
  <si>
    <t>Налог на имущество</t>
  </si>
  <si>
    <t xml:space="preserve">                                                                  Таблица 2</t>
  </si>
  <si>
    <t>Адрес земельного участка</t>
  </si>
  <si>
    <t>Площадь земельного участка (кв. м)</t>
  </si>
  <si>
    <t>Кадастровая стоимость земельного ,руб.</t>
  </si>
  <si>
    <t>Сумма, руб (гр. 10 х гр.11 / 100)</t>
  </si>
  <si>
    <t>Расчет расходов по виду расходов 851 " Уплата налога на имущество организаций и земельного налога "</t>
  </si>
  <si>
    <t>. Расчет расходов по виду расходов 852 " Уплата прочих налогов, сборов "</t>
  </si>
  <si>
    <t>Итого по виду расходов 852 (КОСГУ 291)       _____________________</t>
  </si>
  <si>
    <t xml:space="preserve">                                               (сумма, руб.)</t>
  </si>
  <si>
    <t>Транспортный налог</t>
  </si>
  <si>
    <t>Оплата государственных пошлин</t>
  </si>
  <si>
    <t xml:space="preserve">   11. Расчет расходов по виду расходов 853 " Уплата иных платежей "</t>
  </si>
  <si>
    <t>Итого по виду расходов 853 (КОСГУ 292)       _____________________</t>
  </si>
  <si>
    <t>КОСГУ 292</t>
  </si>
  <si>
    <t>Пени</t>
  </si>
  <si>
    <t>Штрафы</t>
  </si>
  <si>
    <r>
      <t>*</t>
    </r>
    <r>
      <rPr>
        <sz val="8"/>
        <rFont val="Courier New"/>
        <family val="3"/>
      </rPr>
      <t xml:space="preserve">  Размер  начислений  на  выплаты  по оплате труда в соответствии сдействующими    на    дату    составления  бюджетной  сметы  нормативными документами.</t>
    </r>
  </si>
  <si>
    <t>07</t>
  </si>
  <si>
    <t>02</t>
  </si>
  <si>
    <t>0410473020</t>
  </si>
  <si>
    <t>111</t>
  </si>
  <si>
    <t>211</t>
  </si>
  <si>
    <t>Оплата труда</t>
  </si>
  <si>
    <t>0410220150</t>
  </si>
  <si>
    <t>119</t>
  </si>
  <si>
    <t>213</t>
  </si>
  <si>
    <t>244</t>
  </si>
  <si>
    <t>223</t>
  </si>
  <si>
    <t>225</t>
  </si>
  <si>
    <t>0410819999</t>
  </si>
  <si>
    <t>226</t>
  </si>
  <si>
    <t>310</t>
  </si>
  <si>
    <t>04</t>
  </si>
  <si>
    <t>0410473050</t>
  </si>
  <si>
    <t>342</t>
  </si>
  <si>
    <t>343</t>
  </si>
  <si>
    <t>344</t>
  </si>
  <si>
    <t>КОСГУ 344</t>
  </si>
  <si>
    <t>346</t>
  </si>
  <si>
    <t>Директор</t>
  </si>
  <si>
    <t xml:space="preserve">                                                      Таблица 2</t>
  </si>
  <si>
    <t>дератизация.дезинсекция</t>
  </si>
  <si>
    <t>АПС 1-3 кв</t>
  </si>
  <si>
    <t>шт</t>
  </si>
  <si>
    <t>Земельный налог(1-4кв)</t>
  </si>
  <si>
    <t>Всего расходов:</t>
  </si>
  <si>
    <t>242</t>
  </si>
  <si>
    <t>221</t>
  </si>
  <si>
    <t>Моющие,чистящие средства и прочее</t>
  </si>
  <si>
    <t>349</t>
  </si>
  <si>
    <t>0430119994</t>
  </si>
  <si>
    <t>Медицинские услуги</t>
  </si>
  <si>
    <t xml:space="preserve">               </t>
  </si>
  <si>
    <t>Аккарицидная обработка</t>
  </si>
  <si>
    <t xml:space="preserve">Моющие,чистящие средства </t>
  </si>
  <si>
    <t>Приобретение бутилированной воды</t>
  </si>
  <si>
    <t>Шары.ленточки,гирлянды</t>
  </si>
  <si>
    <t>Грамоты,благодарности</t>
  </si>
  <si>
    <t>Канцелярские товары</t>
  </si>
  <si>
    <t>Спортинвентарь. Игры.игрушки</t>
  </si>
  <si>
    <t>112</t>
  </si>
  <si>
    <t>266</t>
  </si>
  <si>
    <t>Продукты питания род пл</t>
  </si>
  <si>
    <t>345</t>
  </si>
  <si>
    <t>0430119993</t>
  </si>
  <si>
    <t>Подключение и использование Глобальной сети Интернет</t>
  </si>
  <si>
    <t>Продукты питания гпд</t>
  </si>
  <si>
    <t>Бланки строгой отчетности</t>
  </si>
  <si>
    <t>Приобретение столовой посуды</t>
  </si>
  <si>
    <t>Техосмотр</t>
  </si>
  <si>
    <t>Медицинские услуги(ЦРБ водители)1-3кв</t>
  </si>
  <si>
    <t>Торм жидкость (подвоз)</t>
  </si>
  <si>
    <t>01</t>
  </si>
  <si>
    <t>0410120150</t>
  </si>
  <si>
    <t>МООУ СРЕДНЯЯ ОБЩЕОБРАЗОВАТЕЛЬНАЯ ШКОЛА N 1</t>
  </si>
  <si>
    <t>ТБО</t>
  </si>
  <si>
    <t>Бензин АИ92</t>
  </si>
  <si>
    <t>Масло лукойл</t>
  </si>
  <si>
    <t xml:space="preserve">Масло ТПД17 </t>
  </si>
  <si>
    <t>Приоб.эмалир и оцин посуды</t>
  </si>
  <si>
    <t xml:space="preserve">               Обоснования (расчеты) плановых сметных показателей на 2020 год</t>
  </si>
  <si>
    <t>Ремонт сантехники</t>
  </si>
  <si>
    <t>Подключение  Глобальной сети Интернет</t>
  </si>
  <si>
    <t>Маршутизатор для локальной сети</t>
  </si>
  <si>
    <t>Принтер лазерный</t>
  </si>
  <si>
    <t>Мультимедийный проектор в сборе</t>
  </si>
  <si>
    <t>Системный блок</t>
  </si>
  <si>
    <t>Копировальный аппарат</t>
  </si>
  <si>
    <t>Монитор</t>
  </si>
  <si>
    <t>Картридж для ксерокса, принтера</t>
  </si>
  <si>
    <t>Тонер</t>
  </si>
  <si>
    <t>Мячи</t>
  </si>
  <si>
    <t>Экран на штативе</t>
  </si>
  <si>
    <t>Телевизор с подставкой</t>
  </si>
  <si>
    <t>Учебная мебель</t>
  </si>
  <si>
    <t>Классные журнылы</t>
  </si>
  <si>
    <t>Бумага ксероксная</t>
  </si>
  <si>
    <t>уп</t>
  </si>
  <si>
    <t>Ботинки лыжные, палки лыжные, крепления для лыж</t>
  </si>
  <si>
    <t>пар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</si>
</sst>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0&quot;р.&quot;"/>
    <numFmt numFmtId="186" formatCode="0.0"/>
    <numFmt numFmtId="187" formatCode="0.000"/>
    <numFmt numFmtId="188" formatCode="0.0000"/>
    <numFmt numFmtId="189" formatCode="0.00000"/>
  </numFmts>
  <fonts count="39">
    <font>
      <sz val="10"/>
      <name val="Arial"/>
      <family val="0"/>
    </font>
    <font>
      <sz val="12"/>
      <name val="Arial"/>
      <family val="2"/>
    </font>
    <font>
      <b/>
      <sz val="12"/>
      <color indexed="63"/>
      <name val="Arial"/>
      <family val="2"/>
    </font>
    <font>
      <b/>
      <sz val="5"/>
      <color indexed="63"/>
      <name val="Arial"/>
      <family val="2"/>
    </font>
    <font>
      <sz val="12"/>
      <name val="Courier New"/>
      <family val="3"/>
    </font>
    <font>
      <sz val="11"/>
      <name val="Courier New"/>
      <family val="3"/>
    </font>
    <font>
      <b/>
      <sz val="11"/>
      <color indexed="63"/>
      <name val="Courier New"/>
      <family val="3"/>
    </font>
    <font>
      <b/>
      <sz val="11"/>
      <color indexed="30"/>
      <name val="Courier New"/>
      <family val="3"/>
    </font>
    <font>
      <sz val="12"/>
      <color indexed="8"/>
      <name val="Courier New"/>
      <family val="3"/>
    </font>
    <font>
      <sz val="11"/>
      <color indexed="8"/>
      <name val="Courier New"/>
      <family val="3"/>
    </font>
    <font>
      <b/>
      <sz val="11"/>
      <color indexed="48"/>
      <name val="Courier New"/>
      <family val="3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0"/>
      <name val="Courier New"/>
      <family val="3"/>
    </font>
    <font>
      <sz val="8"/>
      <name val="Arial"/>
      <family val="2"/>
    </font>
    <font>
      <b/>
      <sz val="11"/>
      <color indexed="12"/>
      <name val="Courier New"/>
      <family val="3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sz val="11"/>
      <color indexed="12"/>
      <name val="Courier New"/>
      <family val="3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  <font>
      <b/>
      <sz val="12"/>
      <color indexed="4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48"/>
      <name val="Courier New"/>
      <family val="3"/>
    </font>
    <font>
      <b/>
      <sz val="11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1"/>
      <color indexed="10"/>
      <name val="Courier New"/>
      <family val="3"/>
    </font>
    <font>
      <sz val="10"/>
      <name val="Times New Roman"/>
      <family val="1"/>
    </font>
    <font>
      <u val="single"/>
      <sz val="9"/>
      <color indexed="12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color indexed="63"/>
      <name val="Courier New"/>
      <family val="3"/>
    </font>
    <font>
      <sz val="8"/>
      <name val="Courier New"/>
      <family val="3"/>
    </font>
    <font>
      <sz val="11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justify"/>
    </xf>
    <xf numFmtId="0" fontId="16" fillId="0" borderId="0" xfId="15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0" fillId="0" borderId="2" xfId="0" applyFont="1" applyBorder="1" applyAlignment="1">
      <alignment horizontal="justify" vertical="top" wrapText="1"/>
    </xf>
    <xf numFmtId="0" fontId="0" fillId="0" borderId="3" xfId="0" applyFont="1" applyBorder="1" applyAlignment="1">
      <alignment horizontal="justify" vertical="top" wrapText="1"/>
    </xf>
    <xf numFmtId="0" fontId="0" fillId="0" borderId="2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justify" vertical="top" wrapText="1"/>
    </xf>
    <xf numFmtId="0" fontId="5" fillId="0" borderId="0" xfId="0" applyFont="1" applyAlignment="1">
      <alignment vertical="top" wrapText="1"/>
    </xf>
    <xf numFmtId="0" fontId="16" fillId="0" borderId="0" xfId="15" applyAlignment="1">
      <alignment vertical="top" wrapText="1"/>
    </xf>
    <xf numFmtId="0" fontId="0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16" fillId="0" borderId="4" xfId="15" applyBorder="1" applyAlignment="1">
      <alignment vertical="top" wrapText="1"/>
    </xf>
    <xf numFmtId="0" fontId="11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0" fillId="0" borderId="1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justify" vertical="top" wrapText="1"/>
    </xf>
    <xf numFmtId="0" fontId="20" fillId="0" borderId="1" xfId="0" applyFont="1" applyBorder="1" applyAlignment="1">
      <alignment horizontal="justify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5" fillId="0" borderId="0" xfId="0" applyFont="1" applyAlignment="1">
      <alignment/>
    </xf>
    <xf numFmtId="0" fontId="0" fillId="0" borderId="7" xfId="0" applyFont="1" applyBorder="1" applyAlignment="1">
      <alignment horizontal="justify" vertical="top" wrapText="1"/>
    </xf>
    <xf numFmtId="0" fontId="0" fillId="0" borderId="7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31" fillId="0" borderId="0" xfId="0" applyFont="1" applyAlignment="1">
      <alignment wrapText="1"/>
    </xf>
    <xf numFmtId="0" fontId="20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justify" vertical="top" wrapText="1"/>
    </xf>
    <xf numFmtId="0" fontId="14" fillId="0" borderId="7" xfId="0" applyFont="1" applyBorder="1" applyAlignment="1">
      <alignment horizontal="justify" vertical="top" wrapText="1"/>
    </xf>
    <xf numFmtId="0" fontId="0" fillId="0" borderId="0" xfId="0" applyAlignment="1">
      <alignment horizontal="left"/>
    </xf>
    <xf numFmtId="0" fontId="16" fillId="0" borderId="0" xfId="15" applyAlignment="1">
      <alignment horizontal="left"/>
    </xf>
    <xf numFmtId="0" fontId="19" fillId="0" borderId="0" xfId="0" applyFont="1" applyAlignment="1">
      <alignment horizontal="left"/>
    </xf>
    <xf numFmtId="0" fontId="26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" fillId="0" borderId="0" xfId="0" applyFont="1" applyBorder="1" applyAlignment="1">
      <alignment horizontal="justify"/>
    </xf>
    <xf numFmtId="0" fontId="21" fillId="0" borderId="0" xfId="0" applyFont="1" applyAlignment="1">
      <alignment horizontal="justify"/>
    </xf>
    <xf numFmtId="49" fontId="14" fillId="0" borderId="8" xfId="0" applyFont="1" applyBorder="1" applyAlignment="1" applyProtection="1">
      <alignment horizontal="center" vertical="top" wrapText="1"/>
      <protection/>
    </xf>
    <xf numFmtId="4" fontId="14" fillId="0" borderId="8" xfId="0" applyFont="1" applyBorder="1" applyAlignment="1" applyProtection="1">
      <alignment horizontal="right" vertical="top" wrapText="1"/>
      <protection/>
    </xf>
    <xf numFmtId="0" fontId="20" fillId="0" borderId="0" xfId="0" applyFon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6" fillId="0" borderId="4" xfId="15" applyNumberFormat="1" applyBorder="1" applyAlignment="1">
      <alignment vertical="top" wrapText="1"/>
    </xf>
    <xf numFmtId="0" fontId="0" fillId="0" borderId="9" xfId="0" applyFont="1" applyBorder="1" applyAlignment="1">
      <alignment horizontal="center" vertical="top" wrapText="1"/>
    </xf>
    <xf numFmtId="49" fontId="14" fillId="0" borderId="10" xfId="0" applyFont="1" applyBorder="1" applyAlignment="1" applyProtection="1">
      <alignment horizontal="center" vertical="top" wrapText="1"/>
      <protection/>
    </xf>
    <xf numFmtId="49" fontId="14" fillId="0" borderId="6" xfId="0" applyFont="1" applyBorder="1" applyAlignment="1" applyProtection="1">
      <alignment horizontal="center" vertical="top" wrapText="1"/>
      <protection/>
    </xf>
    <xf numFmtId="49" fontId="14" fillId="0" borderId="11" xfId="0" applyFont="1" applyBorder="1" applyAlignment="1" applyProtection="1">
      <alignment horizontal="center" vertical="top" wrapText="1"/>
      <protection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2" fontId="16" fillId="2" borderId="4" xfId="15" applyNumberFormat="1" applyFill="1" applyBorder="1" applyAlignment="1">
      <alignment vertical="top" wrapText="1"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4" fontId="0" fillId="2" borderId="0" xfId="0" applyNumberFormat="1" applyFill="1" applyAlignment="1">
      <alignment/>
    </xf>
    <xf numFmtId="2" fontId="28" fillId="2" borderId="0" xfId="0" applyNumberFormat="1" applyFont="1" applyFill="1" applyAlignment="1">
      <alignment/>
    </xf>
    <xf numFmtId="0" fontId="0" fillId="0" borderId="7" xfId="0" applyBorder="1" applyAlignment="1">
      <alignment/>
    </xf>
    <xf numFmtId="0" fontId="20" fillId="0" borderId="6" xfId="0" applyFont="1" applyBorder="1" applyAlignment="1">
      <alignment horizontal="justify" vertical="top" wrapText="1"/>
    </xf>
    <xf numFmtId="0" fontId="0" fillId="0" borderId="13" xfId="0" applyBorder="1" applyAlignment="1">
      <alignment wrapText="1"/>
    </xf>
    <xf numFmtId="49" fontId="14" fillId="0" borderId="12" xfId="0" applyFont="1" applyBorder="1" applyAlignment="1" applyProtection="1">
      <alignment horizontal="center" vertical="top" wrapText="1"/>
      <protection/>
    </xf>
    <xf numFmtId="0" fontId="0" fillId="0" borderId="10" xfId="0" applyBorder="1" applyAlignment="1">
      <alignment wrapText="1"/>
    </xf>
    <xf numFmtId="0" fontId="0" fillId="0" borderId="3" xfId="0" applyBorder="1" applyAlignment="1">
      <alignment/>
    </xf>
    <xf numFmtId="4" fontId="14" fillId="0" borderId="0" xfId="0" applyFont="1" applyBorder="1" applyAlignment="1" applyProtection="1">
      <alignment horizontal="right" vertical="top" wrapText="1"/>
      <protection/>
    </xf>
    <xf numFmtId="49" fontId="14" fillId="0" borderId="7" xfId="0" applyFont="1" applyBorder="1" applyAlignment="1" applyProtection="1">
      <alignment horizontal="center" vertical="top" wrapText="1"/>
      <protection/>
    </xf>
    <xf numFmtId="4" fontId="14" fillId="0" borderId="7" xfId="0" applyFont="1" applyBorder="1" applyAlignment="1" applyProtection="1">
      <alignment horizontal="right" vertical="top" wrapText="1"/>
      <protection/>
    </xf>
    <xf numFmtId="2" fontId="20" fillId="0" borderId="7" xfId="0" applyNumberFormat="1" applyFont="1" applyBorder="1" applyAlignment="1">
      <alignment horizontal="right" vertical="top" wrapText="1"/>
    </xf>
    <xf numFmtId="4" fontId="20" fillId="0" borderId="7" xfId="0" applyNumberFormat="1" applyFont="1" applyBorder="1" applyAlignment="1">
      <alignment horizontal="justify" vertical="top" wrapText="1"/>
    </xf>
    <xf numFmtId="0" fontId="20" fillId="0" borderId="7" xfId="0" applyFont="1" applyBorder="1" applyAlignment="1">
      <alignment horizontal="justify" vertical="top" wrapText="1"/>
    </xf>
    <xf numFmtId="0" fontId="20" fillId="0" borderId="7" xfId="0" applyFont="1" applyBorder="1" applyAlignment="1">
      <alignment horizontal="right" vertical="top" wrapText="1"/>
    </xf>
    <xf numFmtId="0" fontId="14" fillId="0" borderId="1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0" fillId="0" borderId="7" xfId="0" applyFont="1" applyBorder="1" applyAlignment="1">
      <alignment/>
    </xf>
    <xf numFmtId="0" fontId="14" fillId="0" borderId="7" xfId="0" applyFont="1" applyBorder="1" applyAlignment="1">
      <alignment horizontal="left" vertical="top" wrapText="1"/>
    </xf>
    <xf numFmtId="2" fontId="20" fillId="0" borderId="7" xfId="0" applyNumberFormat="1" applyFont="1" applyBorder="1" applyAlignment="1">
      <alignment horizontal="justify" vertical="top" wrapText="1"/>
    </xf>
    <xf numFmtId="1" fontId="20" fillId="0" borderId="7" xfId="0" applyNumberFormat="1" applyFont="1" applyBorder="1" applyAlignment="1">
      <alignment horizontal="justify" vertical="top" wrapText="1"/>
    </xf>
    <xf numFmtId="0" fontId="20" fillId="0" borderId="7" xfId="0" applyFont="1" applyBorder="1" applyAlignment="1">
      <alignment vertical="top" wrapText="1"/>
    </xf>
    <xf numFmtId="4" fontId="20" fillId="0" borderId="7" xfId="0" applyNumberFormat="1" applyFont="1" applyBorder="1" applyAlignment="1">
      <alignment vertical="top" wrapText="1"/>
    </xf>
    <xf numFmtId="4" fontId="20" fillId="0" borderId="7" xfId="0" applyFont="1" applyBorder="1" applyAlignment="1" applyProtection="1">
      <alignment horizontal="right" vertical="top" wrapText="1"/>
      <protection/>
    </xf>
    <xf numFmtId="0" fontId="35" fillId="0" borderId="7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14" fillId="0" borderId="7" xfId="0" applyFont="1" applyFill="1" applyBorder="1" applyAlignment="1">
      <alignment horizontal="justify" vertical="top" wrapText="1"/>
    </xf>
    <xf numFmtId="0" fontId="14" fillId="0" borderId="7" xfId="0" applyFont="1" applyFill="1" applyBorder="1" applyAlignment="1">
      <alignment horizontal="left" vertical="top" wrapText="1"/>
    </xf>
    <xf numFmtId="4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0" fontId="20" fillId="3" borderId="7" xfId="0" applyFont="1" applyFill="1" applyBorder="1" applyAlignment="1">
      <alignment horizontal="justify" vertical="top" wrapText="1"/>
    </xf>
    <xf numFmtId="0" fontId="14" fillId="3" borderId="7" xfId="0" applyFont="1" applyFill="1" applyBorder="1" applyAlignment="1">
      <alignment horizontal="justify" vertical="top" wrapText="1"/>
    </xf>
    <xf numFmtId="0" fontId="20" fillId="0" borderId="7" xfId="0" applyFont="1" applyFill="1" applyBorder="1" applyAlignment="1">
      <alignment horizontal="justify" vertical="top" wrapText="1"/>
    </xf>
    <xf numFmtId="49" fontId="20" fillId="0" borderId="7" xfId="0" applyFont="1" applyBorder="1" applyAlignment="1" applyProtection="1">
      <alignment horizontal="center" vertical="top" wrapText="1"/>
      <protection/>
    </xf>
    <xf numFmtId="0" fontId="20" fillId="0" borderId="7" xfId="0" applyFont="1" applyBorder="1" applyAlignment="1">
      <alignment/>
    </xf>
    <xf numFmtId="4" fontId="20" fillId="0" borderId="7" xfId="0" applyFont="1" applyBorder="1" applyAlignment="1" applyProtection="1">
      <alignment horizontal="right" vertical="center" wrapText="1"/>
      <protection/>
    </xf>
    <xf numFmtId="184" fontId="20" fillId="0" borderId="7" xfId="0" applyNumberFormat="1" applyFont="1" applyBorder="1" applyAlignment="1">
      <alignment horizontal="justify" vertical="top" wrapText="1"/>
    </xf>
    <xf numFmtId="4" fontId="14" fillId="0" borderId="0" xfId="0" applyFont="1" applyFill="1" applyBorder="1" applyAlignment="1" applyProtection="1">
      <alignment horizontal="right" vertical="top" wrapText="1"/>
      <protection/>
    </xf>
    <xf numFmtId="0" fontId="0" fillId="0" borderId="15" xfId="0" applyFont="1" applyBorder="1" applyAlignment="1">
      <alignment horizontal="center" vertical="top" wrapText="1"/>
    </xf>
    <xf numFmtId="4" fontId="14" fillId="0" borderId="16" xfId="0" applyFont="1" applyBorder="1" applyAlignment="1" applyProtection="1">
      <alignment horizontal="right" vertical="top" wrapText="1"/>
      <protection/>
    </xf>
    <xf numFmtId="0" fontId="14" fillId="0" borderId="7" xfId="0" applyFont="1" applyBorder="1" applyAlignment="1">
      <alignment horizontal="center" vertical="top" wrapText="1"/>
    </xf>
    <xf numFmtId="4" fontId="20" fillId="0" borderId="7" xfId="0" applyNumberFormat="1" applyFont="1" applyBorder="1" applyAlignment="1">
      <alignment horizontal="right" vertical="top" wrapText="1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wrapText="1"/>
    </xf>
    <xf numFmtId="4" fontId="0" fillId="0" borderId="7" xfId="0" applyNumberFormat="1" applyFont="1" applyBorder="1" applyAlignment="1">
      <alignment horizontal="justify" vertical="top" wrapText="1"/>
    </xf>
    <xf numFmtId="0" fontId="14" fillId="0" borderId="17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0" fillId="0" borderId="7" xfId="0" applyBorder="1" applyAlignment="1">
      <alignment horizontal="left" wrapText="1"/>
    </xf>
    <xf numFmtId="2" fontId="20" fillId="0" borderId="1" xfId="0" applyNumberFormat="1" applyFont="1" applyBorder="1" applyAlignment="1">
      <alignment horizontal="justify" vertical="top" wrapText="1"/>
    </xf>
    <xf numFmtId="2" fontId="0" fillId="0" borderId="7" xfId="0" applyNumberFormat="1" applyFont="1" applyBorder="1" applyAlignment="1">
      <alignment horizontal="justify" vertical="top" wrapText="1"/>
    </xf>
    <xf numFmtId="0" fontId="20" fillId="0" borderId="2" xfId="0" applyFont="1" applyBorder="1" applyAlignment="1">
      <alignment horizontal="center" vertical="top" wrapText="1"/>
    </xf>
    <xf numFmtId="4" fontId="20" fillId="0" borderId="18" xfId="0" applyNumberFormat="1" applyFont="1" applyBorder="1" applyAlignment="1">
      <alignment vertical="top" wrapText="1"/>
    </xf>
    <xf numFmtId="4" fontId="14" fillId="0" borderId="18" xfId="0" applyFont="1" applyBorder="1" applyAlignment="1" applyProtection="1">
      <alignment horizontal="right" vertical="top" wrapText="1"/>
      <protection/>
    </xf>
    <xf numFmtId="0" fontId="20" fillId="0" borderId="1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left" vertical="top" wrapText="1"/>
    </xf>
    <xf numFmtId="2" fontId="0" fillId="0" borderId="7" xfId="0" applyNumberFormat="1" applyBorder="1" applyAlignment="1">
      <alignment/>
    </xf>
    <xf numFmtId="0" fontId="20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7" xfId="0" applyFont="1" applyBorder="1" applyAlignment="1">
      <alignment vertical="top" wrapText="1"/>
    </xf>
    <xf numFmtId="2" fontId="0" fillId="0" borderId="0" xfId="0" applyNumberFormat="1" applyBorder="1" applyAlignment="1">
      <alignment/>
    </xf>
    <xf numFmtId="0" fontId="20" fillId="2" borderId="7" xfId="0" applyFont="1" applyFill="1" applyBorder="1" applyAlignment="1">
      <alignment horizontal="justify" vertical="top" wrapText="1"/>
    </xf>
    <xf numFmtId="4" fontId="14" fillId="2" borderId="7" xfId="0" applyFont="1" applyFill="1" applyBorder="1" applyAlignment="1" applyProtection="1">
      <alignment horizontal="right" vertical="top" wrapText="1"/>
      <protection/>
    </xf>
    <xf numFmtId="0" fontId="0" fillId="0" borderId="7" xfId="0" applyFont="1" applyBorder="1" applyAlignment="1">
      <alignment horizontal="left"/>
    </xf>
    <xf numFmtId="0" fontId="0" fillId="0" borderId="7" xfId="0" applyFont="1" applyBorder="1" applyAlignment="1">
      <alignment/>
    </xf>
    <xf numFmtId="0" fontId="0" fillId="0" borderId="7" xfId="0" applyBorder="1" applyAlignment="1">
      <alignment horizontal="left"/>
    </xf>
    <xf numFmtId="0" fontId="14" fillId="0" borderId="19" xfId="0" applyFont="1" applyBorder="1" applyAlignment="1">
      <alignment horizontal="center"/>
    </xf>
    <xf numFmtId="2" fontId="0" fillId="0" borderId="3" xfId="0" applyNumberFormat="1" applyBorder="1" applyAlignment="1">
      <alignment/>
    </xf>
    <xf numFmtId="4" fontId="14" fillId="2" borderId="8" xfId="0" applyFont="1" applyFill="1" applyBorder="1" applyAlignment="1" applyProtection="1">
      <alignment horizontal="right" vertical="top" wrapText="1"/>
      <protection/>
    </xf>
    <xf numFmtId="0" fontId="20" fillId="0" borderId="20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0" fontId="20" fillId="0" borderId="7" xfId="0" applyFont="1" applyFill="1" applyBorder="1" applyAlignment="1">
      <alignment horizontal="center" vertical="top" wrapText="1"/>
    </xf>
    <xf numFmtId="2" fontId="14" fillId="0" borderId="7" xfId="0" applyNumberFormat="1" applyFont="1" applyBorder="1" applyAlignment="1">
      <alignment horizontal="justify" vertical="top" wrapText="1"/>
    </xf>
    <xf numFmtId="0" fontId="14" fillId="4" borderId="7" xfId="0" applyFont="1" applyFill="1" applyBorder="1" applyAlignment="1">
      <alignment horizontal="justify" vertical="top" wrapText="1"/>
    </xf>
    <xf numFmtId="0" fontId="20" fillId="4" borderId="7" xfId="0" applyFont="1" applyFill="1" applyBorder="1" applyAlignment="1">
      <alignment horizontal="justify" vertical="top" wrapText="1"/>
    </xf>
    <xf numFmtId="4" fontId="14" fillId="4" borderId="7" xfId="0" applyFont="1" applyFill="1" applyBorder="1" applyAlignment="1" applyProtection="1">
      <alignment horizontal="right" vertical="top" wrapText="1"/>
      <protection/>
    </xf>
    <xf numFmtId="0" fontId="1" fillId="0" borderId="0" xfId="0" applyFont="1" applyAlignment="1">
      <alignment horizontal="justify" wrapText="1"/>
    </xf>
    <xf numFmtId="0" fontId="20" fillId="0" borderId="7" xfId="0" applyFont="1" applyBorder="1" applyAlignment="1">
      <alignment horizontal="center" vertical="top" wrapText="1"/>
    </xf>
    <xf numFmtId="0" fontId="32" fillId="0" borderId="7" xfId="15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6" fillId="0" borderId="9" xfId="15" applyBorder="1" applyAlignment="1">
      <alignment horizontal="justify" vertical="top" wrapText="1"/>
    </xf>
    <xf numFmtId="0" fontId="16" fillId="0" borderId="0" xfId="15" applyAlignment="1">
      <alignment horizontal="center"/>
    </xf>
    <xf numFmtId="0" fontId="20" fillId="0" borderId="21" xfId="0" applyFont="1" applyBorder="1" applyAlignment="1">
      <alignment horizontal="center" vertical="top" wrapText="1"/>
    </xf>
    <xf numFmtId="0" fontId="20" fillId="0" borderId="22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16" fillId="0" borderId="0" xfId="15" applyAlignment="1">
      <alignment horizontal="left"/>
    </xf>
    <xf numFmtId="0" fontId="16" fillId="0" borderId="0" xfId="15" applyAlignment="1">
      <alignment horizontal="justify" vertical="top" wrapText="1"/>
    </xf>
    <xf numFmtId="0" fontId="1" fillId="0" borderId="9" xfId="0" applyFont="1" applyBorder="1" applyAlignment="1">
      <alignment horizontal="justify" vertical="top" wrapText="1"/>
    </xf>
    <xf numFmtId="0" fontId="1" fillId="0" borderId="20" xfId="0" applyFont="1" applyBorder="1" applyAlignment="1">
      <alignment horizontal="justify" vertical="top" wrapText="1"/>
    </xf>
    <xf numFmtId="0" fontId="33" fillId="0" borderId="0" xfId="0" applyFont="1" applyBorder="1" applyAlignment="1">
      <alignment horizontal="justify" vertical="top" wrapText="1"/>
    </xf>
    <xf numFmtId="0" fontId="33" fillId="0" borderId="4" xfId="0" applyFont="1" applyBorder="1" applyAlignment="1">
      <alignment horizontal="left"/>
    </xf>
    <xf numFmtId="0" fontId="1" fillId="0" borderId="7" xfId="0" applyFont="1" applyBorder="1" applyAlignment="1">
      <alignment horizontal="justify" vertical="top" wrapText="1"/>
    </xf>
    <xf numFmtId="0" fontId="14" fillId="0" borderId="7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wrapText="1"/>
    </xf>
    <xf numFmtId="0" fontId="0" fillId="0" borderId="7" xfId="0" applyFont="1" applyBorder="1" applyAlignment="1">
      <alignment horizontal="justify" vertical="top" wrapText="1"/>
    </xf>
    <xf numFmtId="0" fontId="16" fillId="0" borderId="0" xfId="15" applyBorder="1" applyAlignment="1">
      <alignment horizontal="left" vertical="top" wrapText="1"/>
    </xf>
    <xf numFmtId="0" fontId="0" fillId="0" borderId="7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16" fillId="0" borderId="0" xfId="15" applyBorder="1" applyAlignment="1">
      <alignment horizontal="left"/>
    </xf>
    <xf numFmtId="0" fontId="20" fillId="0" borderId="7" xfId="0" applyFont="1" applyBorder="1" applyAlignment="1">
      <alignment horizontal="justify" vertical="top" wrapText="1"/>
    </xf>
    <xf numFmtId="0" fontId="16" fillId="0" borderId="9" xfId="15" applyBorder="1" applyAlignment="1">
      <alignment horizontal="left" vertical="top" wrapText="1"/>
    </xf>
    <xf numFmtId="0" fontId="0" fillId="0" borderId="21" xfId="0" applyFont="1" applyBorder="1" applyAlignment="1">
      <alignment horizontal="justify" vertical="top" wrapText="1"/>
    </xf>
    <xf numFmtId="0" fontId="0" fillId="0" borderId="22" xfId="0" applyFont="1" applyBorder="1" applyAlignment="1">
      <alignment horizontal="justify" vertical="top" wrapText="1"/>
    </xf>
    <xf numFmtId="0" fontId="0" fillId="0" borderId="2" xfId="0" applyFont="1" applyBorder="1" applyAlignment="1">
      <alignment horizontal="justify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6" fillId="0" borderId="0" xfId="15" applyBorder="1" applyAlignment="1">
      <alignment horizontal="justify" vertical="top" wrapText="1"/>
    </xf>
    <xf numFmtId="0" fontId="5" fillId="0" borderId="0" xfId="0" applyFont="1" applyBorder="1" applyAlignment="1">
      <alignment horizontal="right"/>
    </xf>
    <xf numFmtId="0" fontId="16" fillId="0" borderId="0" xfId="15" applyBorder="1" applyAlignment="1">
      <alignment horizontal="left" wrapText="1"/>
    </xf>
    <xf numFmtId="0" fontId="34" fillId="0" borderId="7" xfId="0" applyFont="1" applyBorder="1" applyAlignment="1">
      <alignment horizontal="center" vertical="top" wrapText="1"/>
    </xf>
    <xf numFmtId="0" fontId="16" fillId="0" borderId="9" xfId="15" applyFont="1" applyBorder="1" applyAlignment="1">
      <alignment horizontal="justify" vertical="top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7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justify" vertical="top" wrapText="1"/>
    </xf>
    <xf numFmtId="0" fontId="0" fillId="0" borderId="3" xfId="0" applyFont="1" applyBorder="1" applyAlignment="1">
      <alignment horizontal="justify" vertical="top" wrapText="1"/>
    </xf>
    <xf numFmtId="0" fontId="16" fillId="0" borderId="9" xfId="15" applyBorder="1" applyAlignment="1">
      <alignment horizontal="justify" wrapText="1"/>
    </xf>
    <xf numFmtId="0" fontId="0" fillId="0" borderId="5" xfId="0" applyFont="1" applyBorder="1" applyAlignment="1">
      <alignment horizontal="justify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9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justify"/>
    </xf>
    <xf numFmtId="0" fontId="0" fillId="0" borderId="20" xfId="0" applyBorder="1" applyAlignment="1">
      <alignment/>
    </xf>
    <xf numFmtId="0" fontId="1" fillId="0" borderId="0" xfId="0" applyFont="1" applyAlignment="1">
      <alignment horizontal="left" wrapText="1"/>
    </xf>
    <xf numFmtId="0" fontId="27" fillId="0" borderId="0" xfId="0" applyFont="1" applyAlignment="1">
      <alignment horizontal="center"/>
    </xf>
    <xf numFmtId="0" fontId="27" fillId="0" borderId="20" xfId="0" applyFont="1" applyBorder="1" applyAlignment="1">
      <alignment horizontal="center"/>
    </xf>
    <xf numFmtId="0" fontId="5" fillId="0" borderId="9" xfId="0" applyFont="1" applyBorder="1" applyAlignment="1">
      <alignment horizontal="right"/>
    </xf>
    <xf numFmtId="0" fontId="28" fillId="0" borderId="9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2" fillId="0" borderId="0" xfId="0" applyFont="1" applyBorder="1" applyAlignment="1">
      <alignment horizontal="justify" vertical="top" wrapText="1"/>
    </xf>
    <xf numFmtId="0" fontId="16" fillId="0" borderId="21" xfId="15" applyFont="1" applyBorder="1" applyAlignment="1">
      <alignment horizontal="justify" vertical="top" wrapText="1"/>
    </xf>
    <xf numFmtId="0" fontId="16" fillId="0" borderId="2" xfId="15" applyBorder="1" applyAlignment="1">
      <alignment horizontal="justify" vertical="top" wrapText="1"/>
    </xf>
    <xf numFmtId="0" fontId="20" fillId="0" borderId="21" xfId="0" applyFont="1" applyBorder="1" applyAlignment="1">
      <alignment horizontal="justify" vertical="top" wrapText="1"/>
    </xf>
    <xf numFmtId="0" fontId="20" fillId="0" borderId="2" xfId="0" applyFont="1" applyBorder="1" applyAlignment="1">
      <alignment horizontal="justify" vertical="top" wrapText="1"/>
    </xf>
    <xf numFmtId="0" fontId="20" fillId="0" borderId="17" xfId="0" applyFont="1" applyBorder="1" applyAlignment="1">
      <alignment horizontal="justify" vertical="top" wrapText="1"/>
    </xf>
    <xf numFmtId="0" fontId="20" fillId="0" borderId="12" xfId="0" applyFont="1" applyBorder="1" applyAlignment="1">
      <alignment horizontal="justify" vertical="top" wrapText="1"/>
    </xf>
    <xf numFmtId="0" fontId="20" fillId="0" borderId="3" xfId="0" applyFont="1" applyBorder="1" applyAlignment="1">
      <alignment horizontal="justify" vertical="top" wrapText="1"/>
    </xf>
    <xf numFmtId="0" fontId="2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16" fillId="0" borderId="7" xfId="15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6" fillId="0" borderId="0" xfId="15" applyAlignment="1">
      <alignment vertical="top" wrapText="1"/>
    </xf>
    <xf numFmtId="0" fontId="10" fillId="0" borderId="0" xfId="0" applyFont="1" applyAlignment="1">
      <alignment vertical="top" wrapText="1"/>
    </xf>
    <xf numFmtId="0" fontId="3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18" fillId="0" borderId="0" xfId="15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49" fontId="38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 horizontal="center" vertical="top" wrapText="1"/>
    </xf>
    <xf numFmtId="4" fontId="28" fillId="2" borderId="0" xfId="0" applyNumberFormat="1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8470;1%20&#1083;&#1080;&#1084;&#1080;&#1090;&#1099;%202019-2021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88;&#1086;&#1089;&#1087;&#1080;&#1089;&#1100;%20&#1087;&#1086;&#1087;&#1088;&#1072;&#1074;&#1083;&#1077;&#1085;&#1085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1"/>
    </sheetNames>
    <sheetDataSet>
      <sheetData sheetId="0">
        <row r="36">
          <cell r="K36">
            <v>34091000</v>
          </cell>
        </row>
        <row r="117">
          <cell r="K117">
            <v>10296100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оспись расходов"/>
    </sheetNames>
    <sheetDataSet>
      <sheetData sheetId="0">
        <row r="702">
          <cell r="K702">
            <v>57815117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70308460.1003425370/" TargetMode="External" /><Relationship Id="rId2" Type="http://schemas.openxmlformats.org/officeDocument/2006/relationships/hyperlink" Target="garantf1://70308460.1003425370/" TargetMode="External" /><Relationship Id="rId3" Type="http://schemas.openxmlformats.org/officeDocument/2006/relationships/hyperlink" Target="garantf1://70308460.4290/" TargetMode="External" /><Relationship Id="rId4" Type="http://schemas.openxmlformats.org/officeDocument/2006/relationships/hyperlink" Target="garantf1://70308460.1003425370/" TargetMode="External" /><Relationship Id="rId5" Type="http://schemas.openxmlformats.org/officeDocument/2006/relationships/hyperlink" Target="garantf1://70308460.1003425370/" TargetMode="External" /><Relationship Id="rId6" Type="http://schemas.openxmlformats.org/officeDocument/2006/relationships/hyperlink" Target="garantf1://70308460.4290/" TargetMode="Externa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garantf1://70308460.4310/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garantf1://70308460.4340/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garantf1://70308460.4226/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garantf1://70308460.4226/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garantf1://70308460.4226/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garantf1://70308460.4225/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garantf1://70308460.4223/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garantf1://70308460.4222/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garantf1://70308460.1003425286/" TargetMode="External" /><Relationship Id="rId2" Type="http://schemas.openxmlformats.org/officeDocument/2006/relationships/hyperlink" Target="garantf1://70308460.1003425286/" TargetMode="External" /><Relationship Id="rId3" Type="http://schemas.openxmlformats.org/officeDocument/2006/relationships/hyperlink" Target="garantf1://70308460.1003425286/" TargetMode="External" /><Relationship Id="rId4" Type="http://schemas.openxmlformats.org/officeDocument/2006/relationships/hyperlink" Target="garantf1://12012604.18/" TargetMode="External" /><Relationship Id="rId5" Type="http://schemas.openxmlformats.org/officeDocument/2006/relationships/hyperlink" Target="garantf1://70308460.4225/" TargetMode="External" /><Relationship Id="rId6" Type="http://schemas.openxmlformats.org/officeDocument/2006/relationships/hyperlink" Target="garantf1://70308460.4310/" TargetMode="External" /><Relationship Id="rId7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garantf1://70308460.1003425369/" TargetMode="External" /><Relationship Id="rId2" Type="http://schemas.openxmlformats.org/officeDocument/2006/relationships/hyperlink" Target="garantf1://70308460.1003425369/" TargetMode="External" /><Relationship Id="rId3" Type="http://schemas.openxmlformats.org/officeDocument/2006/relationships/hyperlink" Target="garantf1://70308460.4290/" TargetMode="External" /><Relationship Id="rId4" Type="http://schemas.openxmlformats.org/officeDocument/2006/relationships/hyperlink" Target="garantf1://70308460.4290/" TargetMode="External" /><Relationship Id="rId5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garantf1://70308460.4310/" TargetMode="External" /><Relationship Id="rId2" Type="http://schemas.openxmlformats.org/officeDocument/2006/relationships/hyperlink" Target="garantf1://70308460.4340/" TargetMode="Externa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garantf1://70308460.4225/" TargetMode="External" /><Relationship Id="rId2" Type="http://schemas.openxmlformats.org/officeDocument/2006/relationships/hyperlink" Target="garantf1://70308460.4226/" TargetMode="Externa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garantf1://70308460.1003425283/" TargetMode="External" /><Relationship Id="rId2" Type="http://schemas.openxmlformats.org/officeDocument/2006/relationships/hyperlink" Target="garantf1://70308460.1003425283/" TargetMode="External" /><Relationship Id="rId3" Type="http://schemas.openxmlformats.org/officeDocument/2006/relationships/hyperlink" Target="garantf1://70308460.4221/" TargetMode="External" /><Relationship Id="rId4" Type="http://schemas.openxmlformats.org/officeDocument/2006/relationships/hyperlink" Target="garantf1://70308460.4221/" TargetMode="External" /><Relationship Id="rId5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garantf1://70308460.1003425243/" TargetMode="External" /><Relationship Id="rId2" Type="http://schemas.openxmlformats.org/officeDocument/2006/relationships/hyperlink" Target="garantf1://70308460.1003425243/" TargetMode="External" /><Relationship Id="rId3" Type="http://schemas.openxmlformats.org/officeDocument/2006/relationships/hyperlink" Target="garantf1://70308460.4212/" TargetMode="External" /><Relationship Id="rId4" Type="http://schemas.openxmlformats.org/officeDocument/2006/relationships/hyperlink" Target="garantf1://70308460.4226/" TargetMode="External" /><Relationship Id="rId5" Type="http://schemas.openxmlformats.org/officeDocument/2006/relationships/hyperlink" Target="garantf1://70308460.4226/" TargetMode="External" /><Relationship Id="rId6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garantf1://70308460.1003425242/" TargetMode="External" /><Relationship Id="rId2" Type="http://schemas.openxmlformats.org/officeDocument/2006/relationships/hyperlink" Target="garantf1://70308460.1003425242/" TargetMode="External" /><Relationship Id="rId3" Type="http://schemas.openxmlformats.org/officeDocument/2006/relationships/hyperlink" Target="garantf1://70308460.4213/" TargetMode="External" /><Relationship Id="rId4" Type="http://schemas.openxmlformats.org/officeDocument/2006/relationships/hyperlink" Target="sub_102" TargetMode="External" /><Relationship Id="rId5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garantf1://70308460.1003425242/" TargetMode="External" /><Relationship Id="rId2" Type="http://schemas.openxmlformats.org/officeDocument/2006/relationships/hyperlink" Target="garantf1://70308460.1003425242/" TargetMode="External" /><Relationship Id="rId3" Type="http://schemas.openxmlformats.org/officeDocument/2006/relationships/hyperlink" Target="garantf1://70308460.4211/" TargetMode="External" /><Relationship Id="rId4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garantf1://70308460.1003425369/" TargetMode="External" /><Relationship Id="rId2" Type="http://schemas.openxmlformats.org/officeDocument/2006/relationships/hyperlink" Target="garantf1://70308460.1003425369/" TargetMode="External" /><Relationship Id="rId3" Type="http://schemas.openxmlformats.org/officeDocument/2006/relationships/hyperlink" Target="garantf1://70308460.4290/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garantf1://70308460.4340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garantf1://70308460.4340/" TargetMode="External" /><Relationship Id="rId2" Type="http://schemas.openxmlformats.org/officeDocument/2006/relationships/hyperlink" Target="garantf1://70308460.4340/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garantf1://70308460.4340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garantf1://70308460.4340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garantf1://70308460.4340/" TargetMode="External" /><Relationship Id="rId2" Type="http://schemas.openxmlformats.org/officeDocument/2006/relationships/hyperlink" Target="garantf1://70308460.4340/" TargetMode="Externa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garantf1://70308460.4340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0">
      <selection activeCell="E17" sqref="E17"/>
    </sheetView>
  </sheetViews>
  <sheetFormatPr defaultColWidth="9.140625" defaultRowHeight="12.75"/>
  <cols>
    <col min="4" max="4" width="12.28125" style="0" customWidth="1"/>
    <col min="5" max="5" width="11.28125" style="0" customWidth="1"/>
    <col min="7" max="7" width="19.140625" style="0" customWidth="1"/>
  </cols>
  <sheetData>
    <row r="1" ht="12.75">
      <c r="A1" s="6" t="s">
        <v>271</v>
      </c>
    </row>
    <row r="2" ht="15">
      <c r="A2" s="5"/>
    </row>
    <row r="3" spans="1:6" ht="12.75">
      <c r="A3" s="6" t="s">
        <v>272</v>
      </c>
      <c r="E3" s="65">
        <f>+H13</f>
        <v>0</v>
      </c>
      <c r="F3" s="54"/>
    </row>
    <row r="4" ht="15">
      <c r="A4" s="3" t="s">
        <v>273</v>
      </c>
    </row>
    <row r="5" ht="15">
      <c r="A5" s="3" t="s">
        <v>174</v>
      </c>
    </row>
    <row r="6" spans="1:2" ht="26.25" customHeight="1">
      <c r="A6" s="164" t="s">
        <v>260</v>
      </c>
      <c r="B6" s="164"/>
    </row>
    <row r="7" spans="1:8" ht="24" customHeight="1">
      <c r="A7" s="165" t="s">
        <v>14</v>
      </c>
      <c r="B7" s="165" t="s">
        <v>15</v>
      </c>
      <c r="C7" s="165"/>
      <c r="D7" s="165"/>
      <c r="E7" s="165"/>
      <c r="F7" s="163" t="s">
        <v>16</v>
      </c>
      <c r="G7" s="163" t="s">
        <v>17</v>
      </c>
      <c r="H7" s="163" t="s">
        <v>38</v>
      </c>
    </row>
    <row r="8" spans="1:8" ht="12.75">
      <c r="A8" s="165"/>
      <c r="B8" s="165"/>
      <c r="C8" s="165"/>
      <c r="D8" s="165"/>
      <c r="E8" s="165"/>
      <c r="F8" s="163"/>
      <c r="G8" s="163"/>
      <c r="H8" s="163"/>
    </row>
    <row r="9" spans="1:8" ht="25.5">
      <c r="A9" s="165"/>
      <c r="B9" s="33" t="s">
        <v>21</v>
      </c>
      <c r="C9" s="33" t="s">
        <v>22</v>
      </c>
      <c r="D9" s="33" t="s">
        <v>24</v>
      </c>
      <c r="E9" s="33" t="s">
        <v>23</v>
      </c>
      <c r="F9" s="163"/>
      <c r="G9" s="163"/>
      <c r="H9" s="163"/>
    </row>
    <row r="10" spans="1:8" ht="12.75">
      <c r="A10" s="32">
        <v>1</v>
      </c>
      <c r="B10" s="33">
        <v>2</v>
      </c>
      <c r="C10" s="33">
        <v>3</v>
      </c>
      <c r="D10" s="33">
        <v>4</v>
      </c>
      <c r="E10" s="33">
        <v>5</v>
      </c>
      <c r="F10" s="32">
        <v>6</v>
      </c>
      <c r="G10" s="32">
        <v>7</v>
      </c>
      <c r="H10" s="32">
        <v>8</v>
      </c>
    </row>
    <row r="11" spans="1:8" ht="15" customHeight="1">
      <c r="A11" s="32">
        <v>1</v>
      </c>
      <c r="B11" s="74"/>
      <c r="C11" s="74"/>
      <c r="D11" s="74"/>
      <c r="E11" s="74"/>
      <c r="F11" s="74"/>
      <c r="G11" s="40" t="s">
        <v>274</v>
      </c>
      <c r="H11" s="75"/>
    </row>
    <row r="12" spans="1:8" ht="36" customHeight="1">
      <c r="A12" s="32">
        <v>2</v>
      </c>
      <c r="B12" s="33"/>
      <c r="C12" s="33"/>
      <c r="D12" s="33"/>
      <c r="E12" s="33"/>
      <c r="F12" s="32"/>
      <c r="G12" s="40" t="s">
        <v>275</v>
      </c>
      <c r="H12" s="32"/>
    </row>
    <row r="13" spans="1:8" ht="12.75">
      <c r="A13" s="32" t="s">
        <v>25</v>
      </c>
      <c r="B13" s="33"/>
      <c r="C13" s="33"/>
      <c r="D13" s="33"/>
      <c r="E13" s="33"/>
      <c r="F13" s="32"/>
      <c r="G13" s="40"/>
      <c r="H13" s="109">
        <f>+H11</f>
        <v>0</v>
      </c>
    </row>
    <row r="14" ht="15">
      <c r="A14" s="5"/>
    </row>
    <row r="15" ht="12.75">
      <c r="A15" s="6" t="s">
        <v>276</v>
      </c>
    </row>
    <row r="16" ht="15">
      <c r="A16" s="5"/>
    </row>
    <row r="17" spans="1:5" ht="12.75">
      <c r="A17" s="6" t="s">
        <v>277</v>
      </c>
      <c r="E17" s="65">
        <f>+H28</f>
        <v>0</v>
      </c>
    </row>
    <row r="18" ht="15">
      <c r="A18" s="3" t="s">
        <v>273</v>
      </c>
    </row>
    <row r="19" ht="15">
      <c r="A19" s="5"/>
    </row>
    <row r="20" ht="15">
      <c r="A20" s="3" t="s">
        <v>174</v>
      </c>
    </row>
    <row r="21" spans="1:2" ht="26.25" customHeight="1">
      <c r="A21" s="164" t="s">
        <v>278</v>
      </c>
      <c r="B21" s="164"/>
    </row>
    <row r="22" spans="1:8" ht="24" customHeight="1">
      <c r="A22" s="165" t="s">
        <v>14</v>
      </c>
      <c r="B22" s="165" t="s">
        <v>15</v>
      </c>
      <c r="C22" s="165"/>
      <c r="D22" s="165"/>
      <c r="E22" s="165"/>
      <c r="F22" s="163" t="s">
        <v>16</v>
      </c>
      <c r="G22" s="163" t="s">
        <v>17</v>
      </c>
      <c r="H22" s="163" t="s">
        <v>38</v>
      </c>
    </row>
    <row r="23" spans="1:8" ht="12.75">
      <c r="A23" s="165"/>
      <c r="B23" s="165"/>
      <c r="C23" s="165"/>
      <c r="D23" s="165"/>
      <c r="E23" s="165"/>
      <c r="F23" s="163"/>
      <c r="G23" s="163"/>
      <c r="H23" s="163"/>
    </row>
    <row r="24" spans="1:8" ht="25.5">
      <c r="A24" s="165"/>
      <c r="B24" s="33" t="s">
        <v>21</v>
      </c>
      <c r="C24" s="33" t="s">
        <v>22</v>
      </c>
      <c r="D24" s="33" t="s">
        <v>24</v>
      </c>
      <c r="E24" s="33" t="s">
        <v>23</v>
      </c>
      <c r="F24" s="163"/>
      <c r="G24" s="163"/>
      <c r="H24" s="163"/>
    </row>
    <row r="25" spans="1:8" ht="12.75">
      <c r="A25" s="32">
        <v>1</v>
      </c>
      <c r="B25" s="33">
        <v>2</v>
      </c>
      <c r="C25" s="33">
        <v>3</v>
      </c>
      <c r="D25" s="33">
        <v>4</v>
      </c>
      <c r="E25" s="33">
        <v>5</v>
      </c>
      <c r="F25" s="32">
        <v>6</v>
      </c>
      <c r="G25" s="32">
        <v>7</v>
      </c>
      <c r="H25" s="32">
        <v>8</v>
      </c>
    </row>
    <row r="26" spans="1:8" ht="12.75">
      <c r="A26" s="32">
        <v>1</v>
      </c>
      <c r="B26" s="74"/>
      <c r="C26" s="74"/>
      <c r="D26" s="74"/>
      <c r="E26" s="74"/>
      <c r="F26" s="74"/>
      <c r="G26" s="40" t="s">
        <v>279</v>
      </c>
      <c r="H26" s="51"/>
    </row>
    <row r="27" spans="1:8" ht="12.75">
      <c r="A27" s="32">
        <v>2</v>
      </c>
      <c r="B27" s="33"/>
      <c r="C27" s="33"/>
      <c r="D27" s="33"/>
      <c r="E27" s="33"/>
      <c r="F27" s="32"/>
      <c r="G27" s="40" t="s">
        <v>280</v>
      </c>
      <c r="H27" s="32"/>
    </row>
    <row r="28" spans="1:8" ht="12.75">
      <c r="A28" s="32" t="s">
        <v>25</v>
      </c>
      <c r="B28" s="33"/>
      <c r="C28" s="33"/>
      <c r="D28" s="33"/>
      <c r="E28" s="33"/>
      <c r="F28" s="32"/>
      <c r="G28" s="40"/>
      <c r="H28" s="77">
        <f>+H26</f>
        <v>0</v>
      </c>
    </row>
    <row r="29" ht="15">
      <c r="A29" s="5"/>
    </row>
  </sheetData>
  <mergeCells count="12">
    <mergeCell ref="H7:H9"/>
    <mergeCell ref="A22:A24"/>
    <mergeCell ref="B22:E23"/>
    <mergeCell ref="F22:F24"/>
    <mergeCell ref="G22:G24"/>
    <mergeCell ref="H22:H24"/>
    <mergeCell ref="A7:A9"/>
    <mergeCell ref="B7:E8"/>
    <mergeCell ref="F7:F9"/>
    <mergeCell ref="G7:G9"/>
    <mergeCell ref="A6:B6"/>
    <mergeCell ref="A21:B21"/>
  </mergeCells>
  <hyperlinks>
    <hyperlink ref="A1" r:id="rId1" display="garantf1://70308460.1003425370/"/>
    <hyperlink ref="A3" r:id="rId2" display="garantf1://70308460.1003425370/"/>
    <hyperlink ref="A6" r:id="rId3" display="garantf1://70308460.4290/"/>
    <hyperlink ref="A15" r:id="rId4" display="garantf1://70308460.1003425370/"/>
    <hyperlink ref="A17" r:id="rId5" display="garantf1://70308460.1003425370/"/>
    <hyperlink ref="A21" r:id="rId6" display="garantf1://70308460.4290/"/>
  </hyperlink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SheetLayoutView="100" workbookViewId="0" topLeftCell="A1">
      <selection activeCell="H12" sqref="H12"/>
    </sheetView>
  </sheetViews>
  <sheetFormatPr defaultColWidth="9.140625" defaultRowHeight="12.75"/>
  <cols>
    <col min="4" max="4" width="11.7109375" style="0" customWidth="1"/>
    <col min="7" max="7" width="13.7109375" style="0" customWidth="1"/>
    <col min="9" max="9" width="11.421875" style="0" bestFit="1" customWidth="1"/>
    <col min="10" max="10" width="11.140625" style="0" customWidth="1"/>
  </cols>
  <sheetData>
    <row r="1" ht="15">
      <c r="A1" s="3" t="s">
        <v>210</v>
      </c>
    </row>
    <row r="2" spans="1:10" ht="12.75">
      <c r="A2" s="182" t="s">
        <v>130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0" ht="50.25" customHeight="1">
      <c r="A3" s="163" t="s">
        <v>14</v>
      </c>
      <c r="B3" s="163" t="s">
        <v>15</v>
      </c>
      <c r="C3" s="163"/>
      <c r="D3" s="163"/>
      <c r="E3" s="163"/>
      <c r="F3" s="163" t="s">
        <v>16</v>
      </c>
      <c r="G3" s="163" t="s">
        <v>17</v>
      </c>
      <c r="H3" s="163" t="s">
        <v>131</v>
      </c>
      <c r="I3" s="165" t="s">
        <v>163</v>
      </c>
      <c r="J3" s="163" t="s">
        <v>64</v>
      </c>
    </row>
    <row r="4" spans="1:10" ht="25.5">
      <c r="A4" s="163"/>
      <c r="B4" s="33" t="s">
        <v>21</v>
      </c>
      <c r="C4" s="33" t="s">
        <v>22</v>
      </c>
      <c r="D4" s="33" t="s">
        <v>24</v>
      </c>
      <c r="E4" s="33" t="s">
        <v>23</v>
      </c>
      <c r="F4" s="163"/>
      <c r="G4" s="163"/>
      <c r="H4" s="163"/>
      <c r="I4" s="165"/>
      <c r="J4" s="163"/>
    </row>
    <row r="5" spans="1:10" ht="15">
      <c r="A5" s="39" t="s">
        <v>195</v>
      </c>
      <c r="B5" s="33" t="s">
        <v>193</v>
      </c>
      <c r="C5" s="33" t="s">
        <v>196</v>
      </c>
      <c r="D5" s="33" t="s">
        <v>197</v>
      </c>
      <c r="E5" s="33" t="s">
        <v>198</v>
      </c>
      <c r="F5" s="39" t="s">
        <v>199</v>
      </c>
      <c r="G5" s="39" t="s">
        <v>200</v>
      </c>
      <c r="H5" s="39" t="s">
        <v>201</v>
      </c>
      <c r="I5" s="39" t="s">
        <v>202</v>
      </c>
      <c r="J5" s="39" t="s">
        <v>211</v>
      </c>
    </row>
    <row r="6" spans="1:10" ht="12.75">
      <c r="A6" s="32"/>
      <c r="B6" s="74"/>
      <c r="C6" s="74"/>
      <c r="D6" s="74"/>
      <c r="E6" s="74"/>
      <c r="F6" s="74"/>
      <c r="G6" s="40"/>
      <c r="H6" s="78"/>
      <c r="I6" s="78"/>
      <c r="J6" s="75"/>
    </row>
    <row r="7" spans="1:10" ht="22.5">
      <c r="A7" s="78">
        <v>1</v>
      </c>
      <c r="B7" s="50" t="s">
        <v>282</v>
      </c>
      <c r="C7" s="50" t="s">
        <v>282</v>
      </c>
      <c r="D7" s="50" t="s">
        <v>315</v>
      </c>
      <c r="E7" s="50" t="s">
        <v>291</v>
      </c>
      <c r="F7" s="50" t="s">
        <v>296</v>
      </c>
      <c r="G7" s="96" t="s">
        <v>344</v>
      </c>
      <c r="H7" s="78"/>
      <c r="I7" s="78"/>
      <c r="J7" s="75">
        <v>13900</v>
      </c>
    </row>
    <row r="8" spans="1:10" ht="42" customHeight="1">
      <c r="A8" s="78">
        <v>2</v>
      </c>
      <c r="B8" s="74" t="s">
        <v>282</v>
      </c>
      <c r="C8" s="74" t="s">
        <v>283</v>
      </c>
      <c r="D8" s="74" t="s">
        <v>284</v>
      </c>
      <c r="E8" s="74" t="s">
        <v>291</v>
      </c>
      <c r="F8" s="74" t="s">
        <v>296</v>
      </c>
      <c r="G8" s="96" t="s">
        <v>212</v>
      </c>
      <c r="H8" s="78">
        <v>1100</v>
      </c>
      <c r="I8" s="78">
        <f>J8/H8</f>
        <v>622</v>
      </c>
      <c r="J8" s="51">
        <v>684200</v>
      </c>
    </row>
    <row r="9" spans="1:10" ht="42" customHeight="1">
      <c r="A9" s="78">
        <v>3</v>
      </c>
      <c r="B9" s="74" t="s">
        <v>282</v>
      </c>
      <c r="C9" s="74" t="s">
        <v>283</v>
      </c>
      <c r="D9" s="74" t="s">
        <v>284</v>
      </c>
      <c r="E9" s="74" t="s">
        <v>291</v>
      </c>
      <c r="F9" s="74" t="s">
        <v>296</v>
      </c>
      <c r="G9" s="96" t="s">
        <v>356</v>
      </c>
      <c r="H9" s="78">
        <v>8</v>
      </c>
      <c r="I9" s="78">
        <v>1250</v>
      </c>
      <c r="J9" s="75">
        <v>10000</v>
      </c>
    </row>
    <row r="10" spans="1:10" ht="42" customHeight="1">
      <c r="A10" s="78">
        <v>4</v>
      </c>
      <c r="B10" s="74" t="s">
        <v>282</v>
      </c>
      <c r="C10" s="74" t="s">
        <v>283</v>
      </c>
      <c r="D10" s="74" t="s">
        <v>284</v>
      </c>
      <c r="E10" s="74" t="s">
        <v>291</v>
      </c>
      <c r="F10" s="74" t="s">
        <v>296</v>
      </c>
      <c r="G10" s="96" t="s">
        <v>357</v>
      </c>
      <c r="H10" s="78">
        <v>2</v>
      </c>
      <c r="I10" s="78">
        <v>6000</v>
      </c>
      <c r="J10" s="75">
        <v>12000</v>
      </c>
    </row>
    <row r="11" spans="1:10" ht="42" customHeight="1">
      <c r="A11" s="78">
        <v>5</v>
      </c>
      <c r="B11" s="74" t="s">
        <v>282</v>
      </c>
      <c r="C11" s="74" t="s">
        <v>283</v>
      </c>
      <c r="D11" s="74" t="s">
        <v>284</v>
      </c>
      <c r="E11" s="74" t="s">
        <v>291</v>
      </c>
      <c r="F11" s="74" t="s">
        <v>296</v>
      </c>
      <c r="G11" s="96" t="s">
        <v>358</v>
      </c>
      <c r="H11" s="78">
        <v>1</v>
      </c>
      <c r="I11" s="78">
        <v>20000</v>
      </c>
      <c r="J11" s="75">
        <v>20000</v>
      </c>
    </row>
    <row r="12" spans="1:10" ht="42" customHeight="1">
      <c r="A12" s="78">
        <v>5</v>
      </c>
      <c r="B12" s="74" t="s">
        <v>282</v>
      </c>
      <c r="C12" s="74" t="s">
        <v>283</v>
      </c>
      <c r="D12" s="74" t="s">
        <v>284</v>
      </c>
      <c r="E12" s="74" t="s">
        <v>291</v>
      </c>
      <c r="F12" s="74" t="s">
        <v>296</v>
      </c>
      <c r="G12" s="96" t="s">
        <v>359</v>
      </c>
      <c r="H12" s="78">
        <v>80</v>
      </c>
      <c r="I12" s="78">
        <f>J12/H12</f>
        <v>2763.75</v>
      </c>
      <c r="J12" s="75">
        <v>221100</v>
      </c>
    </row>
    <row r="13" spans="1:10" ht="22.5">
      <c r="A13" s="78">
        <v>3</v>
      </c>
      <c r="B13" s="50" t="s">
        <v>282</v>
      </c>
      <c r="C13" s="50" t="s">
        <v>283</v>
      </c>
      <c r="D13" s="50" t="s">
        <v>288</v>
      </c>
      <c r="E13" s="50" t="s">
        <v>291</v>
      </c>
      <c r="F13" s="50" t="s">
        <v>296</v>
      </c>
      <c r="G13" s="40" t="s">
        <v>346</v>
      </c>
      <c r="H13" s="97"/>
      <c r="I13" s="97"/>
      <c r="J13" s="133">
        <v>288600</v>
      </c>
    </row>
    <row r="14" spans="1:10" ht="12.75">
      <c r="A14" s="78"/>
      <c r="B14" s="74"/>
      <c r="C14" s="74"/>
      <c r="D14" s="74"/>
      <c r="E14" s="74"/>
      <c r="F14" s="74"/>
      <c r="G14" s="40"/>
      <c r="H14" s="97"/>
      <c r="I14" s="97"/>
      <c r="J14" s="75"/>
    </row>
    <row r="15" spans="1:10" ht="15">
      <c r="A15" s="32" t="s">
        <v>25</v>
      </c>
      <c r="B15" s="40"/>
      <c r="C15" s="40"/>
      <c r="D15" s="40"/>
      <c r="E15" s="40"/>
      <c r="F15" s="40"/>
      <c r="G15" s="40"/>
      <c r="H15" s="39"/>
      <c r="I15" s="39"/>
      <c r="J15" s="77">
        <f>SUM(J6:J14)</f>
        <v>1249800</v>
      </c>
    </row>
  </sheetData>
  <mergeCells count="8">
    <mergeCell ref="J3:J4"/>
    <mergeCell ref="A2:J2"/>
    <mergeCell ref="A3:A4"/>
    <mergeCell ref="B3:E3"/>
    <mergeCell ref="F3:F4"/>
    <mergeCell ref="G3:G4"/>
    <mergeCell ref="H3:H4"/>
    <mergeCell ref="I3:I4"/>
  </mergeCells>
  <hyperlinks>
    <hyperlink ref="A2" r:id="rId1" display="garantf1://70308460.4310/"/>
  </hyperlinks>
  <printOptions/>
  <pageMargins left="0.75" right="0.75" top="1" bottom="1" header="0.5" footer="0.5"/>
  <pageSetup horizontalDpi="600" verticalDpi="600" orientation="portrait" paperSize="9" scale="80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K8" sqref="K8"/>
    </sheetView>
  </sheetViews>
  <sheetFormatPr defaultColWidth="9.140625" defaultRowHeight="12.75"/>
  <sheetData>
    <row r="1" spans="1:11" ht="12.75">
      <c r="A1" s="188" t="s">
        <v>248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2" ht="26.25" customHeight="1" thickBot="1">
      <c r="A2" s="169" t="s">
        <v>249</v>
      </c>
      <c r="B2" s="169"/>
    </row>
    <row r="3" spans="1:11" ht="50.25" customHeight="1" thickBot="1">
      <c r="A3" s="170" t="s">
        <v>14</v>
      </c>
      <c r="B3" s="189" t="s">
        <v>15</v>
      </c>
      <c r="C3" s="190"/>
      <c r="D3" s="190"/>
      <c r="E3" s="191"/>
      <c r="F3" s="170" t="s">
        <v>16</v>
      </c>
      <c r="G3" s="173" t="s">
        <v>224</v>
      </c>
      <c r="H3" s="173" t="s">
        <v>104</v>
      </c>
      <c r="I3" s="173" t="s">
        <v>105</v>
      </c>
      <c r="J3" s="173" t="s">
        <v>244</v>
      </c>
      <c r="K3" s="173" t="s">
        <v>185</v>
      </c>
    </row>
    <row r="4" spans="1:11" ht="26.25" thickBot="1">
      <c r="A4" s="172"/>
      <c r="B4" s="9" t="s">
        <v>21</v>
      </c>
      <c r="C4" s="9" t="s">
        <v>22</v>
      </c>
      <c r="D4" s="9" t="s">
        <v>24</v>
      </c>
      <c r="E4" s="9" t="s">
        <v>23</v>
      </c>
      <c r="F4" s="172"/>
      <c r="G4" s="175"/>
      <c r="H4" s="175"/>
      <c r="I4" s="175"/>
      <c r="J4" s="175"/>
      <c r="K4" s="175"/>
    </row>
    <row r="5" spans="1:11" ht="13.5" thickBot="1">
      <c r="A5" s="12" t="s">
        <v>195</v>
      </c>
      <c r="B5" s="24" t="s">
        <v>193</v>
      </c>
      <c r="C5" s="24" t="s">
        <v>196</v>
      </c>
      <c r="D5" s="24" t="s">
        <v>197</v>
      </c>
      <c r="E5" s="24" t="s">
        <v>198</v>
      </c>
      <c r="F5" s="24" t="s">
        <v>199</v>
      </c>
      <c r="G5" s="24" t="s">
        <v>200</v>
      </c>
      <c r="H5" s="24" t="s">
        <v>201</v>
      </c>
      <c r="I5" s="24" t="s">
        <v>202</v>
      </c>
      <c r="J5" s="24" t="s">
        <v>211</v>
      </c>
      <c r="K5" s="24" t="s">
        <v>216</v>
      </c>
    </row>
    <row r="6" spans="1:11" ht="15.75" thickBot="1">
      <c r="A6" s="34" t="s">
        <v>195</v>
      </c>
      <c r="B6" s="11"/>
      <c r="C6" s="11"/>
      <c r="D6" s="11"/>
      <c r="E6" s="11"/>
      <c r="F6" s="11"/>
      <c r="G6" s="15" t="s">
        <v>250</v>
      </c>
      <c r="H6" s="11"/>
      <c r="I6" s="11"/>
      <c r="J6" s="11"/>
      <c r="K6" s="11"/>
    </row>
    <row r="7" spans="1:11" ht="15.75" thickBot="1">
      <c r="A7" s="12" t="s">
        <v>25</v>
      </c>
      <c r="B7" s="11"/>
      <c r="C7" s="11"/>
      <c r="D7" s="11"/>
      <c r="E7" s="11"/>
      <c r="F7" s="11"/>
      <c r="G7" s="11"/>
      <c r="H7" s="11"/>
      <c r="I7" s="11"/>
      <c r="J7" s="11"/>
      <c r="K7" s="11">
        <f>+K6</f>
        <v>0</v>
      </c>
    </row>
  </sheetData>
  <mergeCells count="10">
    <mergeCell ref="A2:B2"/>
    <mergeCell ref="A1:K1"/>
    <mergeCell ref="A3:A4"/>
    <mergeCell ref="B3:E3"/>
    <mergeCell ref="F3:F4"/>
    <mergeCell ref="G3:G4"/>
    <mergeCell ref="H3:H4"/>
    <mergeCell ref="I3:I4"/>
    <mergeCell ref="J3:J4"/>
    <mergeCell ref="K3:K4"/>
  </mergeCells>
  <hyperlinks>
    <hyperlink ref="A2" r:id="rId1" display="garantf1://70308460.4340/"/>
  </hyperlinks>
  <printOptions/>
  <pageMargins left="0.3937007874015748" right="0" top="0.3937007874015748" bottom="0.3937007874015748" header="0.5118110236220472" footer="0.5118110236220472"/>
  <pageSetup horizontalDpi="600" verticalDpi="600" orientation="portrait" paperSize="9" scale="98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H6" sqref="H6"/>
    </sheetView>
  </sheetViews>
  <sheetFormatPr defaultColWidth="9.140625" defaultRowHeight="12.75"/>
  <cols>
    <col min="4" max="4" width="10.8515625" style="0" customWidth="1"/>
  </cols>
  <sheetData>
    <row r="1" spans="1:9" ht="15">
      <c r="A1" s="166" t="s">
        <v>205</v>
      </c>
      <c r="B1" s="166"/>
      <c r="C1" s="166"/>
      <c r="D1" s="166"/>
      <c r="E1" s="166"/>
      <c r="F1" s="166"/>
      <c r="G1" s="166"/>
      <c r="H1" s="166"/>
      <c r="I1" s="166"/>
    </row>
    <row r="2" spans="1:9" ht="12.75">
      <c r="A2" s="182" t="s">
        <v>147</v>
      </c>
      <c r="B2" s="182"/>
      <c r="C2" s="182"/>
      <c r="D2" s="182"/>
      <c r="E2" s="182"/>
      <c r="F2" s="182"/>
      <c r="G2" s="182"/>
      <c r="H2" s="182"/>
      <c r="I2" s="182"/>
    </row>
    <row r="3" spans="1:9" ht="37.5" customHeight="1">
      <c r="A3" s="163" t="s">
        <v>14</v>
      </c>
      <c r="B3" s="163" t="s">
        <v>15</v>
      </c>
      <c r="C3" s="163"/>
      <c r="D3" s="163"/>
      <c r="E3" s="163"/>
      <c r="F3" s="163" t="s">
        <v>16</v>
      </c>
      <c r="G3" s="163" t="s">
        <v>17</v>
      </c>
      <c r="H3" s="163" t="s">
        <v>120</v>
      </c>
      <c r="I3" s="32" t="s">
        <v>194</v>
      </c>
    </row>
    <row r="4" spans="1:9" ht="25.5">
      <c r="A4" s="163"/>
      <c r="B4" s="33" t="s">
        <v>21</v>
      </c>
      <c r="C4" s="33" t="s">
        <v>22</v>
      </c>
      <c r="D4" s="33" t="s">
        <v>24</v>
      </c>
      <c r="E4" s="33" t="s">
        <v>23</v>
      </c>
      <c r="F4" s="163"/>
      <c r="G4" s="163"/>
      <c r="H4" s="163"/>
      <c r="I4" s="32" t="s">
        <v>68</v>
      </c>
    </row>
    <row r="5" spans="1:9" ht="12.75">
      <c r="A5" s="40" t="s">
        <v>195</v>
      </c>
      <c r="B5" s="40" t="s">
        <v>193</v>
      </c>
      <c r="C5" s="40" t="s">
        <v>196</v>
      </c>
      <c r="D5" s="40" t="s">
        <v>197</v>
      </c>
      <c r="E5" s="40" t="s">
        <v>198</v>
      </c>
      <c r="F5" s="40" t="s">
        <v>199</v>
      </c>
      <c r="G5" s="40" t="s">
        <v>200</v>
      </c>
      <c r="H5" s="40" t="s">
        <v>201</v>
      </c>
      <c r="I5" s="40" t="s">
        <v>202</v>
      </c>
    </row>
    <row r="6" spans="1:9" ht="45">
      <c r="A6" s="39"/>
      <c r="B6" s="74"/>
      <c r="C6" s="74"/>
      <c r="D6" s="74"/>
      <c r="E6" s="74"/>
      <c r="F6" s="74"/>
      <c r="G6" s="40" t="s">
        <v>206</v>
      </c>
      <c r="H6" s="38"/>
      <c r="I6" s="75"/>
    </row>
    <row r="7" spans="1:9" ht="22.5">
      <c r="A7" s="39" t="s">
        <v>193</v>
      </c>
      <c r="B7" s="39"/>
      <c r="C7" s="39"/>
      <c r="D7" s="39"/>
      <c r="E7" s="39"/>
      <c r="F7" s="39"/>
      <c r="G7" s="40" t="s">
        <v>207</v>
      </c>
      <c r="H7" s="39"/>
      <c r="I7" s="39"/>
    </row>
    <row r="8" spans="1:9" ht="15">
      <c r="A8" s="39" t="s">
        <v>196</v>
      </c>
      <c r="B8" s="39"/>
      <c r="C8" s="39"/>
      <c r="D8" s="39"/>
      <c r="E8" s="39"/>
      <c r="F8" s="39"/>
      <c r="G8" s="40" t="s">
        <v>208</v>
      </c>
      <c r="H8" s="39"/>
      <c r="I8" s="39"/>
    </row>
    <row r="9" spans="1:9" ht="15">
      <c r="A9" s="39"/>
      <c r="B9" s="39"/>
      <c r="C9" s="39"/>
      <c r="D9" s="39"/>
      <c r="E9" s="39"/>
      <c r="F9" s="39"/>
      <c r="G9" s="40" t="s">
        <v>209</v>
      </c>
      <c r="H9" s="39"/>
      <c r="I9" s="39"/>
    </row>
    <row r="10" spans="1:9" ht="15">
      <c r="A10" s="39" t="s">
        <v>25</v>
      </c>
      <c r="B10" s="39"/>
      <c r="C10" s="39"/>
      <c r="D10" s="39"/>
      <c r="E10" s="39"/>
      <c r="F10" s="39"/>
      <c r="G10" s="39"/>
      <c r="H10" s="39"/>
      <c r="I10" s="77">
        <f>+I6</f>
        <v>0</v>
      </c>
    </row>
  </sheetData>
  <mergeCells count="7">
    <mergeCell ref="H3:H4"/>
    <mergeCell ref="A2:I2"/>
    <mergeCell ref="A1:I1"/>
    <mergeCell ref="A3:A4"/>
    <mergeCell ref="B3:E3"/>
    <mergeCell ref="F3:F4"/>
    <mergeCell ref="G3:G4"/>
  </mergeCells>
  <hyperlinks>
    <hyperlink ref="A2" r:id="rId1" display="garantf1://70308460.4226/"/>
  </hyperlink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7" sqref="A7:I7"/>
    </sheetView>
  </sheetViews>
  <sheetFormatPr defaultColWidth="9.140625" defaultRowHeight="12.75"/>
  <cols>
    <col min="4" max="4" width="9.8515625" style="0" customWidth="1"/>
  </cols>
  <sheetData>
    <row r="1" spans="1:9" ht="15">
      <c r="A1" s="166" t="s">
        <v>203</v>
      </c>
      <c r="B1" s="166"/>
      <c r="C1" s="166"/>
      <c r="D1" s="166"/>
      <c r="E1" s="166"/>
      <c r="F1" s="166"/>
      <c r="G1" s="166"/>
      <c r="H1" s="166"/>
      <c r="I1" s="166"/>
    </row>
    <row r="2" ht="15">
      <c r="A2" s="5"/>
    </row>
    <row r="3" spans="1:9" ht="12.75">
      <c r="A3" s="182" t="s">
        <v>204</v>
      </c>
      <c r="B3" s="182"/>
      <c r="C3" s="182"/>
      <c r="D3" s="182"/>
      <c r="E3" s="182"/>
      <c r="F3" s="182"/>
      <c r="G3" s="182"/>
      <c r="H3" s="182"/>
      <c r="I3" s="182"/>
    </row>
    <row r="4" spans="1:9" ht="37.5" customHeight="1">
      <c r="A4" s="163" t="s">
        <v>14</v>
      </c>
      <c r="B4" s="163" t="s">
        <v>15</v>
      </c>
      <c r="C4" s="163"/>
      <c r="D4" s="163"/>
      <c r="E4" s="163"/>
      <c r="F4" s="163" t="s">
        <v>16</v>
      </c>
      <c r="G4" s="163" t="s">
        <v>17</v>
      </c>
      <c r="H4" s="163" t="s">
        <v>120</v>
      </c>
      <c r="I4" s="32" t="s">
        <v>194</v>
      </c>
    </row>
    <row r="5" spans="1:9" ht="25.5">
      <c r="A5" s="163"/>
      <c r="B5" s="33" t="s">
        <v>21</v>
      </c>
      <c r="C5" s="33" t="s">
        <v>22</v>
      </c>
      <c r="D5" s="33" t="s">
        <v>24</v>
      </c>
      <c r="E5" s="33" t="s">
        <v>23</v>
      </c>
      <c r="F5" s="163"/>
      <c r="G5" s="163"/>
      <c r="H5" s="163"/>
      <c r="I5" s="32" t="s">
        <v>68</v>
      </c>
    </row>
    <row r="6" spans="1:9" ht="12.75">
      <c r="A6" s="40" t="s">
        <v>195</v>
      </c>
      <c r="B6" s="40" t="s">
        <v>193</v>
      </c>
      <c r="C6" s="40" t="s">
        <v>196</v>
      </c>
      <c r="D6" s="40" t="s">
        <v>197</v>
      </c>
      <c r="E6" s="40" t="s">
        <v>198</v>
      </c>
      <c r="F6" s="40" t="s">
        <v>199</v>
      </c>
      <c r="G6" s="40" t="s">
        <v>200</v>
      </c>
      <c r="H6" s="40" t="s">
        <v>201</v>
      </c>
      <c r="I6" s="40" t="s">
        <v>202</v>
      </c>
    </row>
    <row r="7" spans="1:9" ht="12.75">
      <c r="A7" s="78"/>
      <c r="B7" s="74"/>
      <c r="C7" s="74"/>
      <c r="D7" s="74"/>
      <c r="E7" s="74"/>
      <c r="F7" s="74"/>
      <c r="G7" s="40"/>
      <c r="H7" s="78"/>
      <c r="I7" s="51"/>
    </row>
    <row r="8" spans="1:9" ht="15">
      <c r="A8" s="39"/>
      <c r="B8" s="39"/>
      <c r="C8" s="39"/>
      <c r="D8" s="39"/>
      <c r="E8" s="39"/>
      <c r="F8" s="39"/>
      <c r="G8" s="40"/>
      <c r="H8" s="39"/>
      <c r="I8" s="39"/>
    </row>
    <row r="9" spans="1:9" ht="15">
      <c r="A9" s="39" t="s">
        <v>25</v>
      </c>
      <c r="B9" s="39"/>
      <c r="C9" s="39"/>
      <c r="D9" s="39"/>
      <c r="E9" s="39"/>
      <c r="F9" s="39"/>
      <c r="G9" s="39"/>
      <c r="H9" s="39"/>
      <c r="I9" s="78">
        <f>+I7</f>
        <v>0</v>
      </c>
    </row>
  </sheetData>
  <mergeCells count="7">
    <mergeCell ref="A1:I1"/>
    <mergeCell ref="A3:I3"/>
    <mergeCell ref="A4:A5"/>
    <mergeCell ref="B4:E4"/>
    <mergeCell ref="F4:F5"/>
    <mergeCell ref="G4:G5"/>
    <mergeCell ref="H4:H5"/>
  </mergeCells>
  <hyperlinks>
    <hyperlink ref="A3" r:id="rId1" display="garantf1://70308460.4226/"/>
  </hyperlink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H15" sqref="H15"/>
    </sheetView>
  </sheetViews>
  <sheetFormatPr defaultColWidth="9.140625" defaultRowHeight="12.75"/>
  <cols>
    <col min="4" max="4" width="10.7109375" style="0" customWidth="1"/>
    <col min="7" max="7" width="12.00390625" style="0" customWidth="1"/>
    <col min="9" max="9" width="11.421875" style="0" bestFit="1" customWidth="1"/>
  </cols>
  <sheetData>
    <row r="1" ht="15">
      <c r="A1" s="3" t="s">
        <v>60</v>
      </c>
    </row>
    <row r="2" spans="1:9" ht="15">
      <c r="A2" s="166" t="s">
        <v>129</v>
      </c>
      <c r="B2" s="166"/>
      <c r="C2" s="166"/>
      <c r="D2" s="166"/>
      <c r="E2" s="166"/>
      <c r="F2" s="166"/>
      <c r="G2" s="166"/>
      <c r="H2" s="166"/>
      <c r="I2" s="166"/>
    </row>
    <row r="3" ht="15">
      <c r="A3" s="5"/>
    </row>
    <row r="4" spans="1:9" ht="12.75">
      <c r="A4" s="182" t="s">
        <v>66</v>
      </c>
      <c r="B4" s="182"/>
      <c r="C4" s="182"/>
      <c r="D4" s="182"/>
      <c r="E4" s="182"/>
      <c r="F4" s="182"/>
      <c r="G4" s="182"/>
      <c r="H4" s="182"/>
      <c r="I4" s="182"/>
    </row>
    <row r="5" spans="1:9" ht="37.5" customHeight="1">
      <c r="A5" s="163" t="s">
        <v>14</v>
      </c>
      <c r="B5" s="163" t="s">
        <v>15</v>
      </c>
      <c r="C5" s="163"/>
      <c r="D5" s="163"/>
      <c r="E5" s="163"/>
      <c r="F5" s="163" t="s">
        <v>16</v>
      </c>
      <c r="G5" s="163" t="s">
        <v>17</v>
      </c>
      <c r="H5" s="163" t="s">
        <v>120</v>
      </c>
      <c r="I5" s="32" t="s">
        <v>194</v>
      </c>
    </row>
    <row r="6" spans="1:9" ht="25.5">
      <c r="A6" s="163"/>
      <c r="B6" s="33" t="s">
        <v>21</v>
      </c>
      <c r="C6" s="33" t="s">
        <v>22</v>
      </c>
      <c r="D6" s="33" t="s">
        <v>24</v>
      </c>
      <c r="E6" s="33" t="s">
        <v>23</v>
      </c>
      <c r="F6" s="163"/>
      <c r="G6" s="163"/>
      <c r="H6" s="163"/>
      <c r="I6" s="32" t="s">
        <v>68</v>
      </c>
    </row>
    <row r="7" spans="1:9" ht="12.75">
      <c r="A7" s="40" t="s">
        <v>195</v>
      </c>
      <c r="B7" s="40" t="s">
        <v>193</v>
      </c>
      <c r="C7" s="40" t="s">
        <v>196</v>
      </c>
      <c r="D7" s="40" t="s">
        <v>197</v>
      </c>
      <c r="E7" s="40" t="s">
        <v>198</v>
      </c>
      <c r="F7" s="40" t="s">
        <v>199</v>
      </c>
      <c r="G7" s="40" t="s">
        <v>200</v>
      </c>
      <c r="H7" s="40" t="s">
        <v>201</v>
      </c>
      <c r="I7" s="40" t="s">
        <v>202</v>
      </c>
    </row>
    <row r="8" spans="1:13" ht="34.5" customHeight="1">
      <c r="A8" s="78"/>
      <c r="B8" s="74"/>
      <c r="C8" s="74"/>
      <c r="D8" s="74"/>
      <c r="E8" s="74"/>
      <c r="F8" s="74"/>
      <c r="G8" s="40"/>
      <c r="H8" s="78"/>
      <c r="I8" s="76"/>
      <c r="K8" s="73"/>
      <c r="L8" s="73"/>
      <c r="M8" s="73"/>
    </row>
    <row r="9" spans="1:12" ht="12.75">
      <c r="A9" s="78"/>
      <c r="B9" s="74"/>
      <c r="C9" s="74"/>
      <c r="D9" s="74"/>
      <c r="E9" s="74"/>
      <c r="F9" s="74"/>
      <c r="G9" s="40"/>
      <c r="H9" s="78"/>
      <c r="I9" s="76"/>
      <c r="L9" s="73"/>
    </row>
    <row r="10" spans="1:12" ht="45">
      <c r="A10" s="78">
        <v>1</v>
      </c>
      <c r="B10" s="74" t="s">
        <v>282</v>
      </c>
      <c r="C10" s="74" t="s">
        <v>283</v>
      </c>
      <c r="D10" s="74" t="s">
        <v>288</v>
      </c>
      <c r="E10" s="74" t="s">
        <v>291</v>
      </c>
      <c r="F10" s="74" t="s">
        <v>295</v>
      </c>
      <c r="G10" s="40" t="s">
        <v>335</v>
      </c>
      <c r="H10" s="78">
        <v>1</v>
      </c>
      <c r="I10" s="76">
        <v>2720</v>
      </c>
      <c r="L10" s="73"/>
    </row>
    <row r="11" spans="1:11" ht="22.5">
      <c r="A11" s="78">
        <v>2</v>
      </c>
      <c r="B11" s="74" t="s">
        <v>282</v>
      </c>
      <c r="C11" s="74" t="s">
        <v>282</v>
      </c>
      <c r="D11" s="74" t="s">
        <v>315</v>
      </c>
      <c r="E11" s="74" t="s">
        <v>291</v>
      </c>
      <c r="F11" s="74" t="s">
        <v>295</v>
      </c>
      <c r="G11" s="40" t="s">
        <v>316</v>
      </c>
      <c r="H11" s="78">
        <v>1</v>
      </c>
      <c r="I11" s="51">
        <v>19200</v>
      </c>
      <c r="K11" s="73"/>
    </row>
    <row r="12" spans="1:9" ht="12.75">
      <c r="A12" s="78"/>
      <c r="B12" s="74"/>
      <c r="C12" s="74"/>
      <c r="D12" s="74"/>
      <c r="E12" s="74"/>
      <c r="F12" s="74"/>
      <c r="G12" s="40"/>
      <c r="H12" s="78"/>
      <c r="I12" s="75"/>
    </row>
    <row r="13" spans="1:13" ht="12.75">
      <c r="A13" s="78"/>
      <c r="B13" s="74"/>
      <c r="C13" s="74"/>
      <c r="D13" s="74"/>
      <c r="E13" s="74"/>
      <c r="F13" s="74"/>
      <c r="G13" s="40"/>
      <c r="H13" s="78"/>
      <c r="I13" s="75"/>
      <c r="M13" s="73"/>
    </row>
    <row r="14" spans="1:9" ht="15">
      <c r="A14" s="39" t="s">
        <v>25</v>
      </c>
      <c r="B14" s="39"/>
      <c r="C14" s="39"/>
      <c r="D14" s="39"/>
      <c r="E14" s="39"/>
      <c r="F14" s="39"/>
      <c r="G14" s="39"/>
      <c r="H14" s="39"/>
      <c r="I14" s="77">
        <f>SUM(I8:I13)</f>
        <v>21920</v>
      </c>
    </row>
    <row r="16" spans="13:14" ht="12.75">
      <c r="M16" s="73"/>
      <c r="N16" s="53"/>
    </row>
  </sheetData>
  <mergeCells count="7">
    <mergeCell ref="A2:I2"/>
    <mergeCell ref="H5:H6"/>
    <mergeCell ref="A4:I4"/>
    <mergeCell ref="A5:A6"/>
    <mergeCell ref="B5:E5"/>
    <mergeCell ref="F5:F6"/>
    <mergeCell ref="G5:G6"/>
  </mergeCells>
  <hyperlinks>
    <hyperlink ref="A4" r:id="rId1" display="garantf1://70308460.4226/"/>
  </hyperlink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I20" sqref="I20"/>
    </sheetView>
  </sheetViews>
  <sheetFormatPr defaultColWidth="9.140625" defaultRowHeight="12.75"/>
  <cols>
    <col min="4" max="4" width="9.421875" style="0" customWidth="1"/>
    <col min="6" max="6" width="10.140625" style="0" customWidth="1"/>
    <col min="7" max="7" width="27.7109375" style="0" customWidth="1"/>
    <col min="9" max="9" width="10.140625" style="0" bestFit="1" customWidth="1"/>
  </cols>
  <sheetData>
    <row r="1" spans="1:9" ht="15">
      <c r="A1" s="166" t="s">
        <v>125</v>
      </c>
      <c r="B1" s="166"/>
      <c r="C1" s="166"/>
      <c r="D1" s="166"/>
      <c r="E1" s="166"/>
      <c r="F1" s="166"/>
      <c r="G1" s="166"/>
      <c r="H1" s="166"/>
      <c r="I1" s="166"/>
    </row>
    <row r="2" ht="15.75" customHeight="1">
      <c r="A2" s="42" t="s">
        <v>119</v>
      </c>
    </row>
    <row r="3" spans="1:9" ht="37.5" customHeight="1">
      <c r="A3" s="163" t="s">
        <v>14</v>
      </c>
      <c r="B3" s="163" t="s">
        <v>15</v>
      </c>
      <c r="C3" s="163"/>
      <c r="D3" s="163"/>
      <c r="E3" s="163"/>
      <c r="F3" s="163" t="s">
        <v>16</v>
      </c>
      <c r="G3" s="163" t="s">
        <v>17</v>
      </c>
      <c r="H3" s="163" t="s">
        <v>120</v>
      </c>
      <c r="I3" s="163" t="s">
        <v>121</v>
      </c>
    </row>
    <row r="4" spans="1:13" ht="25.5">
      <c r="A4" s="163"/>
      <c r="B4" s="33" t="s">
        <v>21</v>
      </c>
      <c r="C4" s="33" t="s">
        <v>22</v>
      </c>
      <c r="D4" s="33" t="s">
        <v>24</v>
      </c>
      <c r="E4" s="33" t="s">
        <v>23</v>
      </c>
      <c r="F4" s="163"/>
      <c r="G4" s="163"/>
      <c r="H4" s="163"/>
      <c r="I4" s="163"/>
      <c r="M4" s="73"/>
    </row>
    <row r="5" spans="1:13" ht="12.75" customHeight="1">
      <c r="A5" s="85"/>
      <c r="B5" s="74"/>
      <c r="C5" s="74"/>
      <c r="D5" s="74"/>
      <c r="E5" s="74"/>
      <c r="F5" s="74"/>
      <c r="G5" s="40"/>
      <c r="H5" s="86"/>
      <c r="I5" s="87"/>
      <c r="K5" s="73"/>
      <c r="L5" s="73"/>
      <c r="M5" s="73"/>
    </row>
    <row r="6" spans="1:11" ht="12.75" customHeight="1">
      <c r="A6" s="85"/>
      <c r="B6" s="74"/>
      <c r="C6" s="74"/>
      <c r="D6" s="74"/>
      <c r="E6" s="74"/>
      <c r="F6" s="74"/>
      <c r="G6" s="40"/>
      <c r="H6" s="86"/>
      <c r="I6" s="87"/>
      <c r="K6" s="73"/>
    </row>
    <row r="7" spans="1:9" ht="12.75" customHeight="1">
      <c r="A7" s="85"/>
      <c r="B7" s="74"/>
      <c r="C7" s="74"/>
      <c r="D7" s="74"/>
      <c r="E7" s="74"/>
      <c r="F7" s="74"/>
      <c r="G7" s="40"/>
      <c r="H7" s="86"/>
      <c r="I7" s="87"/>
    </row>
    <row r="8" spans="1:9" ht="12.75" customHeight="1">
      <c r="A8" s="85">
        <v>1</v>
      </c>
      <c r="B8" s="74" t="s">
        <v>282</v>
      </c>
      <c r="C8" s="74" t="s">
        <v>283</v>
      </c>
      <c r="D8" s="74" t="s">
        <v>288</v>
      </c>
      <c r="E8" s="74" t="s">
        <v>291</v>
      </c>
      <c r="F8" s="74" t="s">
        <v>293</v>
      </c>
      <c r="G8" s="40" t="s">
        <v>334</v>
      </c>
      <c r="H8" s="86">
        <v>1</v>
      </c>
      <c r="I8" s="87">
        <v>1377</v>
      </c>
    </row>
    <row r="9" spans="1:9" ht="12.75" customHeight="1">
      <c r="A9" s="85">
        <v>2</v>
      </c>
      <c r="B9" s="74" t="s">
        <v>282</v>
      </c>
      <c r="C9" s="74" t="s">
        <v>283</v>
      </c>
      <c r="D9" s="74" t="s">
        <v>288</v>
      </c>
      <c r="E9" s="74" t="s">
        <v>291</v>
      </c>
      <c r="F9" s="74" t="s">
        <v>293</v>
      </c>
      <c r="G9" s="40" t="s">
        <v>340</v>
      </c>
      <c r="H9" s="86">
        <v>1</v>
      </c>
      <c r="I9" s="116">
        <v>23360</v>
      </c>
    </row>
    <row r="10" spans="1:9" ht="21.75" customHeight="1">
      <c r="A10" s="85"/>
      <c r="B10" s="50"/>
      <c r="C10" s="50"/>
      <c r="D10" s="50"/>
      <c r="E10" s="50"/>
      <c r="F10" s="50"/>
      <c r="G10" s="40"/>
      <c r="H10" s="86"/>
      <c r="I10" s="51"/>
    </row>
    <row r="11" spans="1:9" ht="12.75" customHeight="1">
      <c r="A11" s="85"/>
      <c r="B11" s="74"/>
      <c r="C11" s="74"/>
      <c r="D11" s="74"/>
      <c r="E11" s="74"/>
      <c r="F11" s="74"/>
      <c r="G11" s="40"/>
      <c r="H11" s="86"/>
      <c r="I11" s="87"/>
    </row>
    <row r="12" spans="1:12" ht="12.75" customHeight="1">
      <c r="A12" s="85">
        <v>4</v>
      </c>
      <c r="B12" s="74" t="s">
        <v>282</v>
      </c>
      <c r="C12" s="74" t="s">
        <v>283</v>
      </c>
      <c r="D12" s="74" t="s">
        <v>294</v>
      </c>
      <c r="E12" s="74" t="s">
        <v>291</v>
      </c>
      <c r="F12" s="74" t="s">
        <v>293</v>
      </c>
      <c r="G12" s="40" t="s">
        <v>307</v>
      </c>
      <c r="H12" s="86">
        <v>3</v>
      </c>
      <c r="I12" s="88">
        <v>9000</v>
      </c>
      <c r="K12" s="73"/>
      <c r="L12" s="73"/>
    </row>
    <row r="13" spans="1:13" ht="22.5">
      <c r="A13" s="85">
        <v>5</v>
      </c>
      <c r="B13" s="74" t="s">
        <v>282</v>
      </c>
      <c r="C13" s="74" t="s">
        <v>282</v>
      </c>
      <c r="D13" s="74" t="s">
        <v>315</v>
      </c>
      <c r="E13" s="74" t="s">
        <v>291</v>
      </c>
      <c r="F13" s="74" t="s">
        <v>293</v>
      </c>
      <c r="G13" s="91" t="s">
        <v>318</v>
      </c>
      <c r="H13" s="79">
        <v>1</v>
      </c>
      <c r="I13" s="75">
        <v>13300</v>
      </c>
      <c r="J13" s="102"/>
      <c r="K13" s="73"/>
      <c r="M13" s="73"/>
    </row>
    <row r="14" spans="1:9" ht="22.5">
      <c r="A14" s="85">
        <v>6</v>
      </c>
      <c r="B14" s="74" t="s">
        <v>282</v>
      </c>
      <c r="C14" s="74" t="s">
        <v>282</v>
      </c>
      <c r="D14" s="74" t="s">
        <v>315</v>
      </c>
      <c r="E14" s="74" t="s">
        <v>291</v>
      </c>
      <c r="F14" s="74" t="s">
        <v>293</v>
      </c>
      <c r="G14" s="40" t="s">
        <v>306</v>
      </c>
      <c r="H14" s="79">
        <v>1</v>
      </c>
      <c r="I14" s="75">
        <v>2300</v>
      </c>
    </row>
    <row r="15" spans="1:9" ht="15">
      <c r="A15" s="32" t="s">
        <v>25</v>
      </c>
      <c r="B15" s="39"/>
      <c r="C15" s="39"/>
      <c r="D15" s="39"/>
      <c r="E15" s="39"/>
      <c r="F15" s="39"/>
      <c r="G15" s="39"/>
      <c r="H15" s="39"/>
      <c r="I15" s="77">
        <f>SUM(I5:I14)</f>
        <v>49337</v>
      </c>
    </row>
  </sheetData>
  <mergeCells count="7">
    <mergeCell ref="A1:I1"/>
    <mergeCell ref="H3:H4"/>
    <mergeCell ref="I3:I4"/>
    <mergeCell ref="A3:A4"/>
    <mergeCell ref="B3:E3"/>
    <mergeCell ref="F3:F4"/>
    <mergeCell ref="G3:G4"/>
  </mergeCells>
  <hyperlinks>
    <hyperlink ref="A2" r:id="rId1" display="garantf1://70308460.4225/"/>
  </hyperlinks>
  <printOptions/>
  <pageMargins left="0.3937007874015748" right="0" top="0.3937007874015748" bottom="0.3937007874015748" header="0.5118110236220472" footer="0.5118110236220472"/>
  <pageSetup horizontalDpi="600" verticalDpi="600" orientation="portrait" paperSize="9" scale="89"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1"/>
  <sheetViews>
    <sheetView workbookViewId="0" topLeftCell="A1">
      <selection activeCell="M10" sqref="M10"/>
    </sheetView>
  </sheetViews>
  <sheetFormatPr defaultColWidth="9.140625" defaultRowHeight="12.75"/>
  <cols>
    <col min="4" max="4" width="12.28125" style="0" customWidth="1"/>
    <col min="10" max="10" width="8.7109375" style="0" customWidth="1"/>
    <col min="11" max="11" width="13.57421875" style="0" customWidth="1"/>
    <col min="13" max="13" width="11.28125" style="0" customWidth="1"/>
    <col min="14" max="14" width="11.8515625" style="0" customWidth="1"/>
  </cols>
  <sheetData>
    <row r="1" ht="15">
      <c r="A1" s="3" t="s">
        <v>181</v>
      </c>
    </row>
    <row r="2" spans="1:11" ht="12.75">
      <c r="A2" s="182" t="s">
        <v>182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ht="50.25" customHeight="1">
      <c r="A3" s="163" t="s">
        <v>14</v>
      </c>
      <c r="B3" s="163" t="s">
        <v>15</v>
      </c>
      <c r="C3" s="163"/>
      <c r="D3" s="163"/>
      <c r="E3" s="163"/>
      <c r="F3" s="163" t="s">
        <v>16</v>
      </c>
      <c r="G3" s="163" t="s">
        <v>17</v>
      </c>
      <c r="H3" s="163" t="s">
        <v>104</v>
      </c>
      <c r="I3" s="163" t="s">
        <v>183</v>
      </c>
      <c r="J3" s="163" t="s">
        <v>184</v>
      </c>
      <c r="K3" s="163" t="s">
        <v>185</v>
      </c>
    </row>
    <row r="4" spans="1:11" ht="25.5">
      <c r="A4" s="163"/>
      <c r="B4" s="33" t="s">
        <v>21</v>
      </c>
      <c r="C4" s="33" t="s">
        <v>22</v>
      </c>
      <c r="D4" s="33" t="s">
        <v>24</v>
      </c>
      <c r="E4" s="33" t="s">
        <v>23</v>
      </c>
      <c r="F4" s="163"/>
      <c r="G4" s="163"/>
      <c r="H4" s="163"/>
      <c r="I4" s="163"/>
      <c r="J4" s="163"/>
      <c r="K4" s="163"/>
    </row>
    <row r="5" spans="1:11" ht="12.75">
      <c r="A5" s="40">
        <v>1</v>
      </c>
      <c r="B5" s="40">
        <v>2</v>
      </c>
      <c r="C5" s="40">
        <v>3</v>
      </c>
      <c r="D5" s="40">
        <v>4</v>
      </c>
      <c r="E5" s="40">
        <v>5</v>
      </c>
      <c r="F5" s="40">
        <v>6</v>
      </c>
      <c r="G5" s="40">
        <v>7</v>
      </c>
      <c r="H5" s="40">
        <v>8</v>
      </c>
      <c r="I5" s="40">
        <v>9</v>
      </c>
      <c r="J5" s="40">
        <v>10</v>
      </c>
      <c r="K5" s="40">
        <v>11</v>
      </c>
    </row>
    <row r="6" spans="1:14" ht="56.25">
      <c r="A6" s="40">
        <v>1</v>
      </c>
      <c r="B6" s="74" t="s">
        <v>282</v>
      </c>
      <c r="C6" s="74" t="s">
        <v>283</v>
      </c>
      <c r="D6" s="74" t="s">
        <v>288</v>
      </c>
      <c r="E6" s="74" t="s">
        <v>291</v>
      </c>
      <c r="F6" s="74" t="s">
        <v>292</v>
      </c>
      <c r="G6" s="40" t="s">
        <v>187</v>
      </c>
      <c r="H6" s="40" t="s">
        <v>188</v>
      </c>
      <c r="I6" s="78">
        <v>114100</v>
      </c>
      <c r="J6" s="94">
        <f>+K6/I6</f>
        <v>3.8255915863277825</v>
      </c>
      <c r="K6" s="51">
        <v>436500</v>
      </c>
      <c r="N6" s="73"/>
    </row>
    <row r="7" spans="1:16" ht="56.25">
      <c r="A7" s="40">
        <v>2</v>
      </c>
      <c r="B7" s="74" t="s">
        <v>282</v>
      </c>
      <c r="C7" s="74" t="s">
        <v>283</v>
      </c>
      <c r="D7" s="74" t="s">
        <v>288</v>
      </c>
      <c r="E7" s="74" t="s">
        <v>291</v>
      </c>
      <c r="F7" s="74" t="s">
        <v>292</v>
      </c>
      <c r="G7" s="40" t="s">
        <v>189</v>
      </c>
      <c r="H7" s="40" t="s">
        <v>190</v>
      </c>
      <c r="I7" s="32">
        <v>574.74</v>
      </c>
      <c r="J7" s="84">
        <f>5233.29*105.2%</f>
        <v>5505.42108</v>
      </c>
      <c r="K7" s="114">
        <f>+I7*J7</f>
        <v>3164185.7115192</v>
      </c>
      <c r="M7" s="73"/>
      <c r="N7" s="73"/>
      <c r="O7" s="45"/>
      <c r="P7" s="125"/>
    </row>
    <row r="8" spans="1:11" ht="56.25">
      <c r="A8" s="40">
        <v>3</v>
      </c>
      <c r="B8" s="74" t="s">
        <v>282</v>
      </c>
      <c r="C8" s="74" t="s">
        <v>283</v>
      </c>
      <c r="D8" s="74" t="s">
        <v>288</v>
      </c>
      <c r="E8" s="74" t="s">
        <v>291</v>
      </c>
      <c r="F8" s="74" t="s">
        <v>292</v>
      </c>
      <c r="G8" s="40" t="s">
        <v>189</v>
      </c>
      <c r="H8" s="40" t="s">
        <v>190</v>
      </c>
      <c r="I8" s="32">
        <v>345.31</v>
      </c>
      <c r="J8" s="84">
        <f>5402.1*105.2%</f>
        <v>5683.0092</v>
      </c>
      <c r="K8" s="114">
        <f>+I8*J8-68.07-17.55</f>
        <v>1962314.286852</v>
      </c>
    </row>
    <row r="9" spans="1:14" ht="33.75">
      <c r="A9" s="40">
        <v>4</v>
      </c>
      <c r="B9" s="74" t="s">
        <v>282</v>
      </c>
      <c r="C9" s="74" t="s">
        <v>283</v>
      </c>
      <c r="D9" s="74" t="s">
        <v>288</v>
      </c>
      <c r="E9" s="74" t="s">
        <v>291</v>
      </c>
      <c r="F9" s="74" t="s">
        <v>292</v>
      </c>
      <c r="G9" s="40" t="s">
        <v>191</v>
      </c>
      <c r="H9" s="40" t="s">
        <v>186</v>
      </c>
      <c r="I9" s="32">
        <v>600</v>
      </c>
      <c r="J9" s="84">
        <f>63.26</f>
        <v>63.26</v>
      </c>
      <c r="K9" s="114">
        <f>+I9*J9</f>
        <v>37956</v>
      </c>
      <c r="M9" s="73"/>
      <c r="N9" s="73"/>
    </row>
    <row r="10" spans="1:11" ht="33.75">
      <c r="A10" s="40">
        <v>5</v>
      </c>
      <c r="B10" s="74" t="s">
        <v>282</v>
      </c>
      <c r="C10" s="74" t="s">
        <v>283</v>
      </c>
      <c r="D10" s="74" t="s">
        <v>288</v>
      </c>
      <c r="E10" s="74" t="s">
        <v>291</v>
      </c>
      <c r="F10" s="74" t="s">
        <v>292</v>
      </c>
      <c r="G10" s="40" t="s">
        <v>191</v>
      </c>
      <c r="H10" s="40" t="s">
        <v>186</v>
      </c>
      <c r="I10" s="32">
        <f>696+40</f>
        <v>736</v>
      </c>
      <c r="J10" s="84">
        <f>63.26</f>
        <v>63.26</v>
      </c>
      <c r="K10" s="114">
        <f>+I10*J10-15.36</f>
        <v>46544</v>
      </c>
    </row>
    <row r="11" spans="1:11" ht="12.75">
      <c r="A11" s="32" t="s">
        <v>25</v>
      </c>
      <c r="B11" s="32"/>
      <c r="C11" s="32"/>
      <c r="D11" s="32"/>
      <c r="E11" s="32"/>
      <c r="F11" s="32"/>
      <c r="G11" s="32"/>
      <c r="H11" s="32"/>
      <c r="I11" s="32"/>
      <c r="J11" s="32"/>
      <c r="K11" s="77">
        <f>+K6+K7+K8+K9+K10</f>
        <v>5647499.9983712</v>
      </c>
    </row>
  </sheetData>
  <mergeCells count="9">
    <mergeCell ref="A2:K2"/>
    <mergeCell ref="A3:A4"/>
    <mergeCell ref="B3:E3"/>
    <mergeCell ref="F3:F4"/>
    <mergeCell ref="G3:G4"/>
    <mergeCell ref="H3:H4"/>
    <mergeCell ref="I3:I4"/>
    <mergeCell ref="J3:J4"/>
    <mergeCell ref="K3:K4"/>
  </mergeCells>
  <hyperlinks>
    <hyperlink ref="A2" r:id="rId1" display="garantf1://70308460.4223/"/>
  </hyperlinks>
  <printOptions/>
  <pageMargins left="0.3937007874015748" right="0" top="0.3937007874015748" bottom="0.3937007874015748" header="0.5118110236220472" footer="0.5118110236220472"/>
  <pageSetup horizontalDpi="600" verticalDpi="600" orientation="portrait" paperSize="9" scale="95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A2" sqref="A2:J2"/>
    </sheetView>
  </sheetViews>
  <sheetFormatPr defaultColWidth="9.140625" defaultRowHeight="12.75"/>
  <sheetData>
    <row r="1" ht="15">
      <c r="A1" s="3" t="s">
        <v>305</v>
      </c>
    </row>
    <row r="2" spans="1:10" ht="13.5" thickBot="1">
      <c r="A2" s="192" t="s">
        <v>177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7.5" customHeight="1" thickBot="1">
      <c r="A3" s="193" t="s">
        <v>14</v>
      </c>
      <c r="B3" s="189" t="s">
        <v>15</v>
      </c>
      <c r="C3" s="190"/>
      <c r="D3" s="190"/>
      <c r="E3" s="191"/>
      <c r="F3" s="170" t="s">
        <v>16</v>
      </c>
      <c r="G3" s="170" t="s">
        <v>17</v>
      </c>
      <c r="H3" s="170" t="s">
        <v>178</v>
      </c>
      <c r="I3" s="170" t="s">
        <v>179</v>
      </c>
      <c r="J3" s="170" t="s">
        <v>64</v>
      </c>
    </row>
    <row r="4" spans="1:10" ht="26.25" thickBot="1">
      <c r="A4" s="159"/>
      <c r="B4" s="9" t="s">
        <v>21</v>
      </c>
      <c r="C4" s="9" t="s">
        <v>22</v>
      </c>
      <c r="D4" s="9" t="s">
        <v>24</v>
      </c>
      <c r="E4" s="9" t="s">
        <v>23</v>
      </c>
      <c r="F4" s="172"/>
      <c r="G4" s="172"/>
      <c r="H4" s="172"/>
      <c r="I4" s="172"/>
      <c r="J4" s="172"/>
    </row>
    <row r="5" spans="1:10" ht="13.5" thickBo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12">
        <v>10</v>
      </c>
    </row>
    <row r="6" spans="1:10" ht="79.5" thickBot="1">
      <c r="A6" s="11"/>
      <c r="B6" s="11"/>
      <c r="C6" s="11"/>
      <c r="D6" s="11"/>
      <c r="E6" s="11"/>
      <c r="F6" s="11"/>
      <c r="G6" s="15" t="s">
        <v>180</v>
      </c>
      <c r="H6" s="11"/>
      <c r="I6" s="11"/>
      <c r="J6" s="10"/>
    </row>
    <row r="7" spans="1:10" ht="15.75" thickBot="1">
      <c r="A7" s="24" t="s">
        <v>25</v>
      </c>
      <c r="B7" s="11"/>
      <c r="C7" s="11"/>
      <c r="D7" s="11"/>
      <c r="E7" s="11"/>
      <c r="F7" s="11"/>
      <c r="G7" s="11"/>
      <c r="H7" s="11"/>
      <c r="I7" s="11"/>
      <c r="J7" s="10"/>
    </row>
  </sheetData>
  <mergeCells count="8">
    <mergeCell ref="H3:H4"/>
    <mergeCell ref="I3:I4"/>
    <mergeCell ref="J3:J4"/>
    <mergeCell ref="A2:J2"/>
    <mergeCell ref="A3:A4"/>
    <mergeCell ref="B3:E3"/>
    <mergeCell ref="F3:F4"/>
    <mergeCell ref="G3:G4"/>
  </mergeCells>
  <hyperlinks>
    <hyperlink ref="A2" r:id="rId1" display="garantf1://70308460.4222/"/>
  </hyperlink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23"/>
  <sheetViews>
    <sheetView workbookViewId="0" topLeftCell="A1">
      <selection activeCell="G3" sqref="G3"/>
    </sheetView>
  </sheetViews>
  <sheetFormatPr defaultColWidth="9.140625" defaultRowHeight="12.75"/>
  <cols>
    <col min="6" max="6" width="17.28125" style="0" customWidth="1"/>
  </cols>
  <sheetData>
    <row r="1" spans="1:11" s="41" customFormat="1" ht="12.75">
      <c r="A1" s="151" t="s">
        <v>170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="41" customFormat="1" ht="15">
      <c r="A2" s="43" t="s">
        <v>171</v>
      </c>
    </row>
    <row r="3" ht="15">
      <c r="A3" s="5"/>
    </row>
    <row r="4" spans="1:7" ht="12.75">
      <c r="A4" s="6" t="s">
        <v>172</v>
      </c>
      <c r="F4" s="65">
        <f>+L17+'244 (222)'!J7+'244 (223)'!K11+'244 (225)'!I15+'244 (226)'!I14+'244 (227)'!I9+'244 (228)'!I10+'244 (296)'!K7+'244 (310)'!J15+'244 (342)'!K17+'244 (343)'!K11+'244 (343)'!K19+'244 (345)'!K7+'244 (344)'!J8+'244 (346)'!K19+'244 (346)'!K29+'244 (349)'!K11</f>
        <v>12892676.998371199</v>
      </c>
      <c r="G4" t="s">
        <v>41</v>
      </c>
    </row>
    <row r="5" ht="15.75">
      <c r="A5" s="44" t="s">
        <v>251</v>
      </c>
    </row>
    <row r="6" ht="15.75">
      <c r="A6" s="7" t="s">
        <v>173</v>
      </c>
    </row>
    <row r="7" ht="15">
      <c r="A7" s="5"/>
    </row>
    <row r="8" ht="15">
      <c r="A8" s="3" t="s">
        <v>174</v>
      </c>
    </row>
    <row r="9" ht="15">
      <c r="A9" s="5"/>
    </row>
    <row r="10" spans="1:12" ht="12.75" customHeight="1">
      <c r="A10" s="152" t="s">
        <v>103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</row>
    <row r="11" spans="1:12" ht="15.75" thickBot="1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</row>
    <row r="12" spans="1:12" ht="24" customHeight="1">
      <c r="A12" s="173" t="s">
        <v>14</v>
      </c>
      <c r="B12" s="176" t="s">
        <v>15</v>
      </c>
      <c r="C12" s="177"/>
      <c r="D12" s="177"/>
      <c r="E12" s="178"/>
      <c r="F12" s="170" t="s">
        <v>16</v>
      </c>
      <c r="G12" s="170" t="s">
        <v>17</v>
      </c>
      <c r="H12" s="170" t="s">
        <v>104</v>
      </c>
      <c r="I12" s="170" t="s">
        <v>105</v>
      </c>
      <c r="J12" s="170" t="s">
        <v>106</v>
      </c>
      <c r="K12" s="170" t="s">
        <v>175</v>
      </c>
      <c r="L12" s="170" t="s">
        <v>108</v>
      </c>
    </row>
    <row r="13" spans="1:12" ht="13.5" thickBot="1">
      <c r="A13" s="174"/>
      <c r="B13" s="179"/>
      <c r="C13" s="180"/>
      <c r="D13" s="180"/>
      <c r="E13" s="181"/>
      <c r="F13" s="171"/>
      <c r="G13" s="171"/>
      <c r="H13" s="171"/>
      <c r="I13" s="171"/>
      <c r="J13" s="171"/>
      <c r="K13" s="171"/>
      <c r="L13" s="171"/>
    </row>
    <row r="14" spans="1:12" ht="26.25" thickBot="1">
      <c r="A14" s="175"/>
      <c r="B14" s="9" t="s">
        <v>21</v>
      </c>
      <c r="C14" s="9" t="s">
        <v>22</v>
      </c>
      <c r="D14" s="9" t="s">
        <v>24</v>
      </c>
      <c r="E14" s="9" t="s">
        <v>23</v>
      </c>
      <c r="F14" s="172"/>
      <c r="G14" s="172"/>
      <c r="H14" s="172"/>
      <c r="I14" s="172"/>
      <c r="J14" s="172"/>
      <c r="K14" s="172"/>
      <c r="L14" s="172"/>
    </row>
    <row r="15" spans="1:12" ht="13.5" thickBot="1">
      <c r="A15" s="12">
        <v>1</v>
      </c>
      <c r="B15" s="9">
        <v>2</v>
      </c>
      <c r="C15" s="9">
        <v>3</v>
      </c>
      <c r="D15" s="9">
        <v>4</v>
      </c>
      <c r="E15" s="9">
        <v>5</v>
      </c>
      <c r="F15" s="24">
        <v>6</v>
      </c>
      <c r="G15" s="24">
        <v>7</v>
      </c>
      <c r="H15" s="24">
        <v>8</v>
      </c>
      <c r="I15" s="24">
        <v>9</v>
      </c>
      <c r="J15" s="24">
        <v>10</v>
      </c>
      <c r="K15" s="24">
        <v>11</v>
      </c>
      <c r="L15" s="24">
        <v>12</v>
      </c>
    </row>
    <row r="16" spans="1:12" ht="39" thickBot="1">
      <c r="A16" s="12">
        <v>1</v>
      </c>
      <c r="B16" s="9"/>
      <c r="C16" s="9"/>
      <c r="D16" s="9"/>
      <c r="E16" s="9"/>
      <c r="F16" s="24"/>
      <c r="G16" s="24" t="s">
        <v>176</v>
      </c>
      <c r="H16" s="24"/>
      <c r="I16" s="24"/>
      <c r="J16" s="24"/>
      <c r="K16" s="24"/>
      <c r="L16" s="24"/>
    </row>
    <row r="17" spans="1:12" ht="13.5" thickBot="1">
      <c r="A17" s="12" t="s">
        <v>25</v>
      </c>
      <c r="B17" s="9"/>
      <c r="C17" s="9"/>
      <c r="D17" s="9"/>
      <c r="E17" s="9"/>
      <c r="F17" s="24"/>
      <c r="G17" s="24"/>
      <c r="H17" s="24"/>
      <c r="I17" s="24"/>
      <c r="J17" s="24"/>
      <c r="K17" s="24"/>
      <c r="L17" s="24"/>
    </row>
    <row r="18" spans="1:12" ht="15">
      <c r="A18" s="154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</row>
    <row r="19" spans="1:12" ht="15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</row>
    <row r="20" spans="1:12" ht="15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</row>
    <row r="23" s="45" customFormat="1" ht="12.75"/>
    <row r="24" s="45" customFormat="1" ht="12.75"/>
    <row r="25" s="45" customFormat="1" ht="12.75"/>
    <row r="26" s="45" customFormat="1" ht="12.75"/>
    <row r="27" s="45" customFormat="1" ht="12.75"/>
    <row r="28" spans="1:10" s="45" customFormat="1" ht="15">
      <c r="A28" s="162"/>
      <c r="B28" s="162"/>
      <c r="C28" s="162"/>
      <c r="D28" s="162"/>
      <c r="E28" s="162"/>
      <c r="F28" s="162"/>
      <c r="G28" s="162"/>
      <c r="H28" s="162"/>
      <c r="I28" s="162"/>
      <c r="J28" s="162"/>
    </row>
    <row r="29" spans="1:10" s="45" customFormat="1" ht="15">
      <c r="A29" s="162"/>
      <c r="B29" s="162"/>
      <c r="C29" s="162"/>
      <c r="D29" s="162"/>
      <c r="E29" s="162"/>
      <c r="F29" s="162"/>
      <c r="G29" s="162"/>
      <c r="H29" s="162"/>
      <c r="I29" s="162"/>
      <c r="J29" s="162"/>
    </row>
    <row r="30" s="45" customFormat="1" ht="15">
      <c r="A30" s="47" t="s">
        <v>192</v>
      </c>
    </row>
    <row r="31" s="45" customFormat="1" ht="12.75"/>
    <row r="32" s="45" customFormat="1" ht="12.75"/>
    <row r="33" s="45" customFormat="1" ht="12.75"/>
    <row r="34" s="45" customFormat="1" ht="12.75"/>
    <row r="35" s="45" customFormat="1" ht="12.75"/>
    <row r="36" s="45" customFormat="1" ht="12.75"/>
    <row r="37" s="45" customFormat="1" ht="12.75"/>
    <row r="38" s="45" customFormat="1" ht="12.75"/>
    <row r="39" s="45" customFormat="1" ht="12.75"/>
    <row r="40" s="45" customFormat="1" ht="12.75"/>
    <row r="41" s="45" customFormat="1" ht="12.75"/>
    <row r="42" s="45" customFormat="1" ht="12.75"/>
    <row r="43" s="45" customFormat="1" ht="15">
      <c r="A43" s="47"/>
    </row>
    <row r="44" s="45" customFormat="1" ht="15">
      <c r="A44" s="47"/>
    </row>
    <row r="45" s="45" customFormat="1" ht="15">
      <c r="A45" s="47"/>
    </row>
    <row r="46" s="45" customFormat="1" ht="15">
      <c r="A46" s="47"/>
    </row>
    <row r="47" spans="1:9" s="45" customFormat="1" ht="15">
      <c r="A47" s="160"/>
      <c r="B47" s="160"/>
      <c r="C47" s="160"/>
      <c r="D47" s="160"/>
      <c r="E47" s="160"/>
      <c r="F47" s="160"/>
      <c r="G47" s="160"/>
      <c r="H47" s="160"/>
      <c r="I47" s="160"/>
    </row>
    <row r="48" spans="1:9" s="45" customFormat="1" ht="15">
      <c r="A48" s="160"/>
      <c r="B48" s="160"/>
      <c r="C48" s="160"/>
      <c r="D48" s="160"/>
      <c r="E48" s="160"/>
      <c r="F48" s="160"/>
      <c r="G48" s="160"/>
      <c r="H48" s="160"/>
      <c r="I48" s="160"/>
    </row>
    <row r="49" s="45" customFormat="1" ht="15">
      <c r="A49" s="48"/>
    </row>
    <row r="50" s="45" customFormat="1" ht="12.75"/>
    <row r="51" s="45" customFormat="1" ht="12.75"/>
    <row r="52" s="45" customFormat="1" ht="12.75"/>
    <row r="53" s="45" customFormat="1" ht="12.75"/>
    <row r="54" s="45" customFormat="1" ht="12.75"/>
    <row r="55" s="45" customFormat="1" ht="12.75"/>
    <row r="56" s="45" customFormat="1" ht="12.75"/>
    <row r="57" s="45" customFormat="1" ht="12.75"/>
    <row r="58" s="45" customFormat="1" ht="12.75"/>
    <row r="59" s="45" customFormat="1" ht="12.75"/>
    <row r="60" spans="1:9" s="45" customFormat="1" ht="15">
      <c r="A60" s="160"/>
      <c r="B60" s="160"/>
      <c r="C60" s="160"/>
      <c r="D60" s="160"/>
      <c r="E60" s="160"/>
      <c r="F60" s="160"/>
      <c r="G60" s="160"/>
      <c r="H60" s="160"/>
      <c r="I60" s="160"/>
    </row>
    <row r="61" spans="1:9" s="45" customFormat="1" ht="15">
      <c r="A61" s="160"/>
      <c r="B61" s="160"/>
      <c r="C61" s="160"/>
      <c r="D61" s="160"/>
      <c r="E61" s="160"/>
      <c r="F61" s="160"/>
      <c r="G61" s="160"/>
      <c r="H61" s="160"/>
      <c r="I61" s="160"/>
    </row>
    <row r="62" s="45" customFormat="1" ht="12.75"/>
    <row r="63" s="45" customFormat="1" ht="12.75"/>
    <row r="64" s="45" customFormat="1" ht="12.75"/>
    <row r="65" s="45" customFormat="1" ht="12.75"/>
    <row r="66" s="45" customFormat="1" ht="12.75"/>
    <row r="67" s="45" customFormat="1" ht="12.75"/>
    <row r="68" s="45" customFormat="1" ht="12.75"/>
    <row r="69" s="45" customFormat="1" ht="12.75"/>
    <row r="70" s="45" customFormat="1" ht="12.75"/>
    <row r="71" s="45" customFormat="1" ht="12.75"/>
    <row r="72" s="45" customFormat="1" ht="12.75"/>
    <row r="73" spans="1:10" s="45" customFormat="1" ht="15">
      <c r="A73" s="160"/>
      <c r="B73" s="160"/>
      <c r="C73" s="160"/>
      <c r="D73" s="160"/>
      <c r="E73" s="160"/>
      <c r="F73" s="160"/>
      <c r="G73" s="160"/>
      <c r="H73" s="160"/>
      <c r="I73" s="160"/>
      <c r="J73" s="160"/>
    </row>
    <row r="74" spans="1:10" s="45" customFormat="1" ht="15">
      <c r="A74" s="160"/>
      <c r="B74" s="160"/>
      <c r="C74" s="160"/>
      <c r="D74" s="160"/>
      <c r="E74" s="160"/>
      <c r="F74" s="160"/>
      <c r="G74" s="160"/>
      <c r="H74" s="160"/>
      <c r="I74" s="160"/>
      <c r="J74" s="160"/>
    </row>
    <row r="75" s="45" customFormat="1" ht="12.75"/>
    <row r="76" s="45" customFormat="1" ht="12.75"/>
    <row r="77" s="45" customFormat="1" ht="12.75"/>
    <row r="78" s="45" customFormat="1" ht="12.75"/>
    <row r="79" s="45" customFormat="1" ht="12.75"/>
    <row r="80" s="45" customFormat="1" ht="12.75"/>
    <row r="81" s="45" customFormat="1" ht="12.75"/>
    <row r="82" s="45" customFormat="1" ht="15">
      <c r="A82" s="46" t="s">
        <v>124</v>
      </c>
    </row>
    <row r="83" s="45" customFormat="1" ht="12.75"/>
    <row r="84" s="45" customFormat="1" ht="12.75"/>
    <row r="85" s="45" customFormat="1" ht="12.75"/>
    <row r="86" s="45" customFormat="1" ht="12.75"/>
    <row r="87" s="45" customFormat="1" ht="12.75"/>
    <row r="88" s="45" customFormat="1" ht="12.75"/>
    <row r="89" s="45" customFormat="1" ht="12.75"/>
    <row r="90" s="45" customFormat="1" ht="12.75"/>
    <row r="91" s="45" customFormat="1" ht="12.75"/>
    <row r="92" s="45" customFormat="1" ht="12.75"/>
    <row r="93" s="45" customFormat="1" ht="12.75"/>
    <row r="94" s="45" customFormat="1" ht="12.75"/>
    <row r="95" s="45" customFormat="1" ht="12.75"/>
    <row r="96" s="45" customFormat="1" ht="12.75"/>
    <row r="97" s="45" customFormat="1" ht="12.75"/>
    <row r="98" s="45" customFormat="1" ht="12.75"/>
    <row r="99" s="45" customFormat="1" ht="12.75"/>
    <row r="120" ht="15">
      <c r="A120" s="3" t="s">
        <v>60</v>
      </c>
    </row>
    <row r="121" ht="15">
      <c r="A121" s="5"/>
    </row>
    <row r="122" ht="15.75">
      <c r="A122" s="3" t="s">
        <v>233</v>
      </c>
    </row>
    <row r="123" ht="15">
      <c r="A123" s="5" t="s">
        <v>234</v>
      </c>
    </row>
  </sheetData>
  <mergeCells count="23">
    <mergeCell ref="L12:L14"/>
    <mergeCell ref="A10:L10"/>
    <mergeCell ref="A11:L11"/>
    <mergeCell ref="A18:L18"/>
    <mergeCell ref="H12:H14"/>
    <mergeCell ref="I12:I14"/>
    <mergeCell ref="J12:J14"/>
    <mergeCell ref="K12:K14"/>
    <mergeCell ref="A12:A14"/>
    <mergeCell ref="B12:E13"/>
    <mergeCell ref="F12:F14"/>
    <mergeCell ref="A1:K1"/>
    <mergeCell ref="G12:G14"/>
    <mergeCell ref="A73:J73"/>
    <mergeCell ref="A74:J74"/>
    <mergeCell ref="A60:I60"/>
    <mergeCell ref="A61:I61"/>
    <mergeCell ref="A19:L19"/>
    <mergeCell ref="A47:I47"/>
    <mergeCell ref="A48:I48"/>
    <mergeCell ref="A28:J28"/>
    <mergeCell ref="A29:J29"/>
    <mergeCell ref="A20:L20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scale="89" r:id="rId1"/>
  <colBreaks count="1" manualBreakCount="1">
    <brk id="12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D3" sqref="D3"/>
    </sheetView>
  </sheetViews>
  <sheetFormatPr defaultColWidth="9.140625" defaultRowHeight="12.75"/>
  <cols>
    <col min="4" max="4" width="13.140625" style="0" customWidth="1"/>
    <col min="5" max="5" width="17.28125" style="0" customWidth="1"/>
    <col min="6" max="6" width="5.7109375" style="0" customWidth="1"/>
    <col min="7" max="7" width="9.00390625" style="0" hidden="1" customWidth="1"/>
    <col min="8" max="8" width="9.140625" style="0" hidden="1" customWidth="1"/>
    <col min="9" max="9" width="18.140625" style="0" customWidth="1"/>
    <col min="10" max="10" width="2.7109375" style="0" customWidth="1"/>
    <col min="11" max="11" width="20.7109375" style="0" customWidth="1"/>
    <col min="12" max="12" width="20.57421875" style="0" customWidth="1"/>
    <col min="13" max="13" width="16.421875" style="0" customWidth="1"/>
  </cols>
  <sheetData>
    <row r="1" ht="12.75">
      <c r="A1" s="6" t="s">
        <v>141</v>
      </c>
    </row>
    <row r="2" ht="15">
      <c r="A2" s="5"/>
    </row>
    <row r="3" spans="1:4" ht="12.75">
      <c r="A3" s="6" t="s">
        <v>142</v>
      </c>
      <c r="D3" s="64">
        <f>+G19+M27+E34+E43</f>
        <v>0</v>
      </c>
    </row>
    <row r="4" ht="15.75">
      <c r="A4" s="3" t="s">
        <v>143</v>
      </c>
    </row>
    <row r="5" ht="15">
      <c r="A5" s="5"/>
    </row>
    <row r="6" ht="12.75">
      <c r="A6" s="6" t="s">
        <v>144</v>
      </c>
    </row>
    <row r="7" ht="15">
      <c r="A7" s="3" t="s">
        <v>145</v>
      </c>
    </row>
    <row r="8" ht="15">
      <c r="A8" s="3" t="s">
        <v>146</v>
      </c>
    </row>
    <row r="9" spans="1:2" ht="12.75">
      <c r="A9" s="156" t="s">
        <v>147</v>
      </c>
      <c r="B9" s="156"/>
    </row>
    <row r="10" spans="1:13" ht="15">
      <c r="A10" s="142" t="s">
        <v>14</v>
      </c>
      <c r="B10" s="143" t="s">
        <v>148</v>
      </c>
      <c r="C10" s="143"/>
      <c r="D10" s="143"/>
      <c r="E10" s="143"/>
      <c r="F10" s="143"/>
      <c r="G10" s="142" t="s">
        <v>149</v>
      </c>
      <c r="H10" s="142"/>
      <c r="I10" s="142"/>
      <c r="J10" s="162"/>
      <c r="K10" s="141"/>
      <c r="L10" s="141"/>
      <c r="M10" s="141"/>
    </row>
    <row r="11" spans="1:13" ht="15">
      <c r="A11" s="142"/>
      <c r="B11" s="142" t="s">
        <v>150</v>
      </c>
      <c r="C11" s="142"/>
      <c r="D11" s="142" t="s">
        <v>151</v>
      </c>
      <c r="E11" s="142"/>
      <c r="F11" s="38" t="s">
        <v>152</v>
      </c>
      <c r="G11" s="142"/>
      <c r="H11" s="142"/>
      <c r="I11" s="142"/>
      <c r="J11" s="162"/>
      <c r="K11" s="141"/>
      <c r="L11" s="141"/>
      <c r="M11" s="141"/>
    </row>
    <row r="12" spans="1:13" ht="15">
      <c r="A12" s="38">
        <v>1</v>
      </c>
      <c r="B12" s="142">
        <v>2</v>
      </c>
      <c r="C12" s="142"/>
      <c r="D12" s="142">
        <v>3</v>
      </c>
      <c r="E12" s="142"/>
      <c r="F12" s="38">
        <v>4</v>
      </c>
      <c r="G12" s="142">
        <v>5</v>
      </c>
      <c r="H12" s="142"/>
      <c r="I12" s="142"/>
      <c r="J12" s="162"/>
      <c r="K12" s="141"/>
      <c r="L12" s="141"/>
      <c r="M12" s="141"/>
    </row>
    <row r="13" spans="1:13" ht="15">
      <c r="A13" s="38"/>
      <c r="B13" s="142" t="s">
        <v>153</v>
      </c>
      <c r="C13" s="142"/>
      <c r="D13" s="142"/>
      <c r="E13" s="142"/>
      <c r="F13" s="142"/>
      <c r="G13" s="142"/>
      <c r="H13" s="142"/>
      <c r="I13" s="142"/>
      <c r="J13" s="162"/>
      <c r="K13" s="141"/>
      <c r="L13" s="141"/>
      <c r="M13" s="141"/>
    </row>
    <row r="14" spans="1:13" ht="15">
      <c r="A14" s="38">
        <v>1</v>
      </c>
      <c r="B14" s="142"/>
      <c r="C14" s="142"/>
      <c r="D14" s="142"/>
      <c r="E14" s="142"/>
      <c r="F14" s="38"/>
      <c r="G14" s="142"/>
      <c r="H14" s="142"/>
      <c r="I14" s="142"/>
      <c r="J14" s="162"/>
      <c r="K14" s="141"/>
      <c r="L14" s="141"/>
      <c r="M14" s="141"/>
    </row>
    <row r="15" spans="1:13" ht="15">
      <c r="A15" s="38">
        <v>2</v>
      </c>
      <c r="B15" s="142"/>
      <c r="C15" s="142"/>
      <c r="D15" s="142"/>
      <c r="E15" s="142"/>
      <c r="F15" s="38"/>
      <c r="G15" s="142"/>
      <c r="H15" s="142"/>
      <c r="I15" s="142"/>
      <c r="J15" s="162"/>
      <c r="K15" s="141"/>
      <c r="L15" s="141"/>
      <c r="M15" s="141"/>
    </row>
    <row r="16" spans="1:13" ht="15">
      <c r="A16" s="38">
        <v>3</v>
      </c>
      <c r="B16" s="142"/>
      <c r="C16" s="142"/>
      <c r="D16" s="142"/>
      <c r="E16" s="142"/>
      <c r="F16" s="38"/>
      <c r="G16" s="142"/>
      <c r="H16" s="142"/>
      <c r="I16" s="142"/>
      <c r="J16" s="162"/>
      <c r="K16" s="141"/>
      <c r="L16" s="141"/>
      <c r="M16" s="141"/>
    </row>
    <row r="17" spans="1:13" ht="15">
      <c r="A17" s="38">
        <v>4</v>
      </c>
      <c r="B17" s="142"/>
      <c r="C17" s="142"/>
      <c r="D17" s="142"/>
      <c r="E17" s="142"/>
      <c r="F17" s="38"/>
      <c r="G17" s="142"/>
      <c r="H17" s="142"/>
      <c r="I17" s="142"/>
      <c r="J17" s="162"/>
      <c r="K17" s="141"/>
      <c r="L17" s="141"/>
      <c r="M17" s="141"/>
    </row>
    <row r="18" spans="1:13" ht="15">
      <c r="A18" s="38">
        <v>5</v>
      </c>
      <c r="B18" s="142"/>
      <c r="C18" s="142"/>
      <c r="D18" s="142"/>
      <c r="E18" s="142"/>
      <c r="F18" s="38"/>
      <c r="G18" s="142"/>
      <c r="H18" s="142"/>
      <c r="I18" s="142"/>
      <c r="J18" s="162"/>
      <c r="K18" s="141"/>
      <c r="L18" s="141"/>
      <c r="M18" s="141"/>
    </row>
    <row r="19" spans="1:13" ht="15">
      <c r="A19" s="39"/>
      <c r="B19" s="157"/>
      <c r="C19" s="157"/>
      <c r="D19" s="157"/>
      <c r="E19" s="157"/>
      <c r="F19" s="39"/>
      <c r="G19" s="157"/>
      <c r="H19" s="157"/>
      <c r="I19" s="157"/>
      <c r="J19" s="162"/>
      <c r="K19" s="141"/>
      <c r="L19" s="141"/>
      <c r="M19" s="141"/>
    </row>
    <row r="20" spans="1:13" ht="15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</row>
    <row r="21" spans="1:13" ht="12.75">
      <c r="A21" s="182" t="s">
        <v>119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</row>
    <row r="22" spans="1:13" ht="12.75">
      <c r="A22" s="163" t="s">
        <v>14</v>
      </c>
      <c r="B22" s="163"/>
      <c r="C22" s="163" t="s">
        <v>154</v>
      </c>
      <c r="D22" s="163"/>
      <c r="E22" s="163"/>
      <c r="F22" s="163"/>
      <c r="G22" s="163"/>
      <c r="H22" s="163" t="s">
        <v>155</v>
      </c>
      <c r="I22" s="163"/>
      <c r="J22" s="163"/>
      <c r="K22" s="163"/>
      <c r="L22" s="163"/>
      <c r="M22" s="163"/>
    </row>
    <row r="23" spans="1:13" ht="64.5" customHeight="1">
      <c r="A23" s="163"/>
      <c r="B23" s="163"/>
      <c r="C23" s="163" t="s">
        <v>156</v>
      </c>
      <c r="D23" s="163"/>
      <c r="E23" s="163" t="s">
        <v>157</v>
      </c>
      <c r="F23" s="163"/>
      <c r="G23" s="163"/>
      <c r="H23" s="163"/>
      <c r="I23" s="165" t="s">
        <v>158</v>
      </c>
      <c r="J23" s="165"/>
      <c r="K23" s="33" t="s">
        <v>159</v>
      </c>
      <c r="L23" s="33" t="s">
        <v>160</v>
      </c>
      <c r="M23" s="33" t="s">
        <v>161</v>
      </c>
    </row>
    <row r="24" spans="1:13" ht="12.75">
      <c r="A24" s="158">
        <v>1</v>
      </c>
      <c r="B24" s="158"/>
      <c r="C24" s="158">
        <v>10</v>
      </c>
      <c r="D24" s="158"/>
      <c r="E24" s="158">
        <v>11</v>
      </c>
      <c r="F24" s="158"/>
      <c r="G24" s="158"/>
      <c r="H24" s="158"/>
      <c r="I24" s="158">
        <v>12</v>
      </c>
      <c r="J24" s="158"/>
      <c r="K24" s="40">
        <v>13</v>
      </c>
      <c r="L24" s="40">
        <v>14</v>
      </c>
      <c r="M24" s="40">
        <v>15</v>
      </c>
    </row>
    <row r="25" spans="1:13" ht="15">
      <c r="A25" s="157">
        <v>1</v>
      </c>
      <c r="B25" s="157"/>
      <c r="C25" s="157"/>
      <c r="D25" s="157"/>
      <c r="E25" s="157"/>
      <c r="F25" s="157"/>
      <c r="G25" s="157"/>
      <c r="H25" s="157"/>
      <c r="I25" s="157"/>
      <c r="J25" s="157"/>
      <c r="K25" s="39"/>
      <c r="L25" s="39"/>
      <c r="M25" s="39"/>
    </row>
    <row r="26" spans="1:13" ht="15">
      <c r="A26" s="157">
        <v>2</v>
      </c>
      <c r="B26" s="157"/>
      <c r="C26" s="157"/>
      <c r="D26" s="157"/>
      <c r="E26" s="157"/>
      <c r="F26" s="157"/>
      <c r="G26" s="157"/>
      <c r="H26" s="157"/>
      <c r="I26" s="157"/>
      <c r="J26" s="157"/>
      <c r="K26" s="39"/>
      <c r="L26" s="39"/>
      <c r="M26" s="39"/>
    </row>
    <row r="27" spans="1:13" ht="15">
      <c r="A27" s="157">
        <v>3</v>
      </c>
      <c r="B27" s="157"/>
      <c r="C27" s="157"/>
      <c r="D27" s="157"/>
      <c r="E27" s="157"/>
      <c r="F27" s="157"/>
      <c r="G27" s="157"/>
      <c r="H27" s="157"/>
      <c r="I27" s="157" t="s">
        <v>162</v>
      </c>
      <c r="J27" s="157"/>
      <c r="K27" s="39"/>
      <c r="L27" s="39"/>
      <c r="M27" s="39"/>
    </row>
    <row r="28" spans="1:13" ht="12.7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</row>
    <row r="29" spans="1:11" ht="15">
      <c r="A29" s="36" t="s">
        <v>169</v>
      </c>
      <c r="B29" s="36"/>
      <c r="C29" s="36"/>
      <c r="D29" s="36"/>
      <c r="E29" s="36"/>
      <c r="F29" s="36"/>
      <c r="G29" s="36"/>
      <c r="H29" s="36"/>
      <c r="I29" s="36"/>
      <c r="K29" s="36"/>
    </row>
    <row r="30" spans="1:5" ht="12.75">
      <c r="A30" s="182" t="s">
        <v>130</v>
      </c>
      <c r="B30" s="182"/>
      <c r="C30" s="182"/>
      <c r="D30" s="182"/>
      <c r="E30" s="182"/>
    </row>
    <row r="31" spans="1:5" ht="45">
      <c r="A31" s="40" t="s">
        <v>14</v>
      </c>
      <c r="B31" s="40" t="s">
        <v>17</v>
      </c>
      <c r="C31" s="40" t="s">
        <v>131</v>
      </c>
      <c r="D31" s="40" t="s">
        <v>163</v>
      </c>
      <c r="E31" s="40" t="s">
        <v>164</v>
      </c>
    </row>
    <row r="32" spans="1:5" ht="12.75">
      <c r="A32" s="40">
        <v>1</v>
      </c>
      <c r="B32" s="40">
        <v>2</v>
      </c>
      <c r="C32" s="40">
        <v>3</v>
      </c>
      <c r="D32" s="40">
        <v>4</v>
      </c>
      <c r="E32" s="40">
        <v>5</v>
      </c>
    </row>
    <row r="33" spans="1:5" ht="15">
      <c r="A33" s="39"/>
      <c r="B33" s="39"/>
      <c r="C33" s="39"/>
      <c r="D33" s="39"/>
      <c r="E33" s="39"/>
    </row>
    <row r="34" spans="1:5" ht="15">
      <c r="A34" s="39"/>
      <c r="B34" s="39" t="s">
        <v>25</v>
      </c>
      <c r="C34" s="39" t="s">
        <v>165</v>
      </c>
      <c r="D34" s="39" t="s">
        <v>165</v>
      </c>
      <c r="E34" s="39"/>
    </row>
    <row r="35" ht="15">
      <c r="A35" s="5"/>
    </row>
    <row r="36" ht="15">
      <c r="A36" s="5"/>
    </row>
    <row r="37" spans="1:5" ht="15">
      <c r="A37" s="166" t="s">
        <v>35</v>
      </c>
      <c r="B37" s="166"/>
      <c r="C37" s="166"/>
      <c r="D37" s="166"/>
      <c r="E37" s="166"/>
    </row>
    <row r="38" ht="15">
      <c r="A38" s="5"/>
    </row>
    <row r="39" spans="1:5" ht="12.75">
      <c r="A39" s="155" t="s">
        <v>166</v>
      </c>
      <c r="B39" s="155"/>
      <c r="C39" s="155"/>
      <c r="D39" s="155"/>
      <c r="E39" s="155"/>
    </row>
    <row r="40" spans="1:5" ht="45">
      <c r="A40" s="40" t="s">
        <v>14</v>
      </c>
      <c r="B40" s="40" t="s">
        <v>17</v>
      </c>
      <c r="C40" s="40" t="s">
        <v>131</v>
      </c>
      <c r="D40" s="40" t="s">
        <v>163</v>
      </c>
      <c r="E40" s="40" t="s">
        <v>164</v>
      </c>
    </row>
    <row r="41" spans="1:5" ht="12.75">
      <c r="A41" s="40">
        <v>1</v>
      </c>
      <c r="B41" s="40">
        <v>2</v>
      </c>
      <c r="C41" s="40">
        <v>3</v>
      </c>
      <c r="D41" s="40">
        <v>4</v>
      </c>
      <c r="E41" s="40">
        <v>5</v>
      </c>
    </row>
    <row r="42" spans="1:5" ht="51">
      <c r="A42" s="39">
        <v>1</v>
      </c>
      <c r="B42" s="32" t="s">
        <v>167</v>
      </c>
      <c r="C42" s="39"/>
      <c r="D42" s="39"/>
      <c r="E42" s="39"/>
    </row>
    <row r="43" spans="1:5" ht="15">
      <c r="A43" s="39"/>
      <c r="B43" s="39" t="s">
        <v>25</v>
      </c>
      <c r="C43" s="39" t="s">
        <v>165</v>
      </c>
      <c r="D43" s="39" t="s">
        <v>165</v>
      </c>
      <c r="E43" s="39"/>
    </row>
  </sheetData>
  <mergeCells count="66">
    <mergeCell ref="A10:A11"/>
    <mergeCell ref="B10:F10"/>
    <mergeCell ref="G10:I11"/>
    <mergeCell ref="J10:M10"/>
    <mergeCell ref="B11:C11"/>
    <mergeCell ref="D11:E11"/>
    <mergeCell ref="J11:M11"/>
    <mergeCell ref="B12:C12"/>
    <mergeCell ref="D12:E12"/>
    <mergeCell ref="G12:I12"/>
    <mergeCell ref="J12:M12"/>
    <mergeCell ref="B13:I13"/>
    <mergeCell ref="J13:M13"/>
    <mergeCell ref="B14:C14"/>
    <mergeCell ref="D14:E14"/>
    <mergeCell ref="G14:I14"/>
    <mergeCell ref="J14:M14"/>
    <mergeCell ref="B15:C15"/>
    <mergeCell ref="D15:E15"/>
    <mergeCell ref="G15:I15"/>
    <mergeCell ref="J15:M15"/>
    <mergeCell ref="B16:C16"/>
    <mergeCell ref="D16:E16"/>
    <mergeCell ref="G16:I16"/>
    <mergeCell ref="J16:M16"/>
    <mergeCell ref="B17:C17"/>
    <mergeCell ref="D17:E17"/>
    <mergeCell ref="G17:I17"/>
    <mergeCell ref="J17:M17"/>
    <mergeCell ref="B18:C18"/>
    <mergeCell ref="D18:E18"/>
    <mergeCell ref="G18:I18"/>
    <mergeCell ref="J18:M18"/>
    <mergeCell ref="B19:C19"/>
    <mergeCell ref="D19:E19"/>
    <mergeCell ref="G19:I19"/>
    <mergeCell ref="J19:M19"/>
    <mergeCell ref="A20:M20"/>
    <mergeCell ref="A21:M21"/>
    <mergeCell ref="A22:B22"/>
    <mergeCell ref="C22:G22"/>
    <mergeCell ref="H22:M22"/>
    <mergeCell ref="A23:B23"/>
    <mergeCell ref="C23:D23"/>
    <mergeCell ref="E23:H23"/>
    <mergeCell ref="I23:J23"/>
    <mergeCell ref="I25:J25"/>
    <mergeCell ref="A24:B24"/>
    <mergeCell ref="C24:D24"/>
    <mergeCell ref="E24:H24"/>
    <mergeCell ref="I24:J24"/>
    <mergeCell ref="I27:J27"/>
    <mergeCell ref="A26:B26"/>
    <mergeCell ref="C26:D26"/>
    <mergeCell ref="E26:H26"/>
    <mergeCell ref="I26:J26"/>
    <mergeCell ref="A30:E30"/>
    <mergeCell ref="A39:E39"/>
    <mergeCell ref="A9:B9"/>
    <mergeCell ref="A37:E37"/>
    <mergeCell ref="A27:B27"/>
    <mergeCell ref="C27:D27"/>
    <mergeCell ref="E27:H27"/>
    <mergeCell ref="A25:B25"/>
    <mergeCell ref="C25:D25"/>
    <mergeCell ref="E25:H25"/>
  </mergeCells>
  <hyperlinks>
    <hyperlink ref="A1" r:id="rId1" display="garantf1://70308460.1003425286/"/>
    <hyperlink ref="A3" r:id="rId2" display="garantf1://70308460.1003425286/"/>
    <hyperlink ref="A6" r:id="rId3" display="garantf1://70308460.1003425286/"/>
    <hyperlink ref="B10" r:id="rId4" display="garantf1://12012604.18/"/>
    <hyperlink ref="A21" r:id="rId5" display="garantf1://70308460.4225/"/>
    <hyperlink ref="A30" r:id="rId6" display="garantf1://70308460.4310/"/>
  </hyperlinks>
  <printOptions/>
  <pageMargins left="0.3937007874015748" right="0" top="0.3937007874015748" bottom="0.3937007874015748" header="0.5118110236220472" footer="0.5118110236220472"/>
  <pageSetup horizontalDpi="600" verticalDpi="600" orientation="portrait" paperSize="9" scale="67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3">
      <selection activeCell="H22" sqref="H22:L22"/>
    </sheetView>
  </sheetViews>
  <sheetFormatPr defaultColWidth="9.140625" defaultRowHeight="12.75"/>
  <cols>
    <col min="4" max="4" width="11.421875" style="0" customWidth="1"/>
    <col min="6" max="6" width="10.00390625" style="0" customWidth="1"/>
    <col min="7" max="7" width="14.57421875" style="0" customWidth="1"/>
    <col min="8" max="8" width="21.140625" style="0" customWidth="1"/>
    <col min="12" max="12" width="11.28125" style="0" customWidth="1"/>
  </cols>
  <sheetData>
    <row r="1" ht="12.75">
      <c r="A1" s="6" t="s">
        <v>270</v>
      </c>
    </row>
    <row r="2" spans="1:6" ht="12.75">
      <c r="A2" s="6" t="s">
        <v>257</v>
      </c>
      <c r="F2" s="65">
        <f>+L25</f>
        <v>0</v>
      </c>
    </row>
    <row r="3" ht="15">
      <c r="A3" s="3" t="s">
        <v>258</v>
      </c>
    </row>
    <row r="4" ht="15">
      <c r="A4" s="3" t="s">
        <v>259</v>
      </c>
    </row>
    <row r="5" ht="15">
      <c r="A5" s="3"/>
    </row>
    <row r="6" spans="1:10" ht="15">
      <c r="A6" s="166" t="s">
        <v>102</v>
      </c>
      <c r="B6" s="166"/>
      <c r="C6" s="166"/>
      <c r="D6" s="166"/>
      <c r="E6" s="166"/>
      <c r="F6" s="166"/>
      <c r="G6" s="166"/>
      <c r="H6" s="166"/>
      <c r="I6" s="166"/>
      <c r="J6" s="166"/>
    </row>
    <row r="7" spans="1:2" ht="12.75">
      <c r="A7" s="167" t="s">
        <v>260</v>
      </c>
      <c r="B7" s="167"/>
    </row>
    <row r="8" spans="1:10" ht="95.25" customHeight="1">
      <c r="A8" s="168" t="s">
        <v>14</v>
      </c>
      <c r="B8" s="168" t="s">
        <v>15</v>
      </c>
      <c r="C8" s="168"/>
      <c r="D8" s="168"/>
      <c r="E8" s="168"/>
      <c r="F8" s="168" t="s">
        <v>16</v>
      </c>
      <c r="G8" s="168" t="s">
        <v>17</v>
      </c>
      <c r="H8" s="168" t="s">
        <v>261</v>
      </c>
      <c r="I8" s="168" t="s">
        <v>262</v>
      </c>
      <c r="J8" s="168" t="s">
        <v>263</v>
      </c>
    </row>
    <row r="9" spans="1:10" ht="24">
      <c r="A9" s="168"/>
      <c r="B9" s="38" t="s">
        <v>21</v>
      </c>
      <c r="C9" s="38" t="s">
        <v>22</v>
      </c>
      <c r="D9" s="38" t="s">
        <v>24</v>
      </c>
      <c r="E9" s="38" t="s">
        <v>23</v>
      </c>
      <c r="F9" s="168"/>
      <c r="G9" s="168"/>
      <c r="H9" s="168"/>
      <c r="I9" s="168"/>
      <c r="J9" s="168"/>
    </row>
    <row r="10" spans="1:10" ht="12.75">
      <c r="A10" s="78">
        <v>1</v>
      </c>
      <c r="B10" s="78">
        <v>2</v>
      </c>
      <c r="C10" s="78">
        <v>3</v>
      </c>
      <c r="D10" s="78">
        <v>4</v>
      </c>
      <c r="E10" s="78">
        <v>5</v>
      </c>
      <c r="F10" s="78">
        <v>6</v>
      </c>
      <c r="G10" s="78">
        <v>7</v>
      </c>
      <c r="H10" s="78">
        <v>8</v>
      </c>
      <c r="I10" s="78">
        <v>9</v>
      </c>
      <c r="J10" s="78">
        <v>10</v>
      </c>
    </row>
    <row r="11" spans="1:10" ht="22.5">
      <c r="A11" s="40">
        <v>1</v>
      </c>
      <c r="B11" s="39"/>
      <c r="C11" s="39"/>
      <c r="D11" s="39"/>
      <c r="E11" s="39"/>
      <c r="F11" s="39"/>
      <c r="G11" s="40" t="s">
        <v>264</v>
      </c>
      <c r="H11" s="39"/>
      <c r="I11" s="39"/>
      <c r="J11" s="39"/>
    </row>
    <row r="12" spans="1:10" ht="15">
      <c r="A12" s="32" t="s">
        <v>25</v>
      </c>
      <c r="B12" s="39"/>
      <c r="C12" s="39"/>
      <c r="D12" s="39"/>
      <c r="E12" s="39"/>
      <c r="F12" s="39"/>
      <c r="G12" s="39"/>
      <c r="H12" s="39"/>
      <c r="I12" s="39"/>
      <c r="J12" s="39"/>
    </row>
    <row r="13" ht="15">
      <c r="A13" s="5"/>
    </row>
    <row r="14" ht="15">
      <c r="A14" s="3" t="s">
        <v>168</v>
      </c>
    </row>
    <row r="15" ht="15">
      <c r="A15" s="3"/>
    </row>
    <row r="16" ht="15">
      <c r="A16" s="3" t="s">
        <v>265</v>
      </c>
    </row>
    <row r="17" spans="1:2" ht="26.25" customHeight="1">
      <c r="A17" s="164" t="s">
        <v>260</v>
      </c>
      <c r="B17" s="164"/>
    </row>
    <row r="18" spans="1:12" ht="36.75" customHeight="1">
      <c r="A18" s="165" t="s">
        <v>14</v>
      </c>
      <c r="B18" s="165" t="s">
        <v>15</v>
      </c>
      <c r="C18" s="165"/>
      <c r="D18" s="165"/>
      <c r="E18" s="165"/>
      <c r="F18" s="163" t="s">
        <v>16</v>
      </c>
      <c r="G18" s="163" t="s">
        <v>17</v>
      </c>
      <c r="H18" s="163" t="s">
        <v>266</v>
      </c>
      <c r="I18" s="163" t="s">
        <v>267</v>
      </c>
      <c r="J18" s="163" t="s">
        <v>268</v>
      </c>
      <c r="K18" s="163" t="s">
        <v>262</v>
      </c>
      <c r="L18" s="163" t="s">
        <v>269</v>
      </c>
    </row>
    <row r="19" spans="1:12" ht="12.75">
      <c r="A19" s="165"/>
      <c r="B19" s="165"/>
      <c r="C19" s="165"/>
      <c r="D19" s="165"/>
      <c r="E19" s="165"/>
      <c r="F19" s="163"/>
      <c r="G19" s="163"/>
      <c r="H19" s="163"/>
      <c r="I19" s="163"/>
      <c r="J19" s="163"/>
      <c r="K19" s="163"/>
      <c r="L19" s="163"/>
    </row>
    <row r="20" spans="1:12" ht="25.5">
      <c r="A20" s="165"/>
      <c r="B20" s="33" t="s">
        <v>21</v>
      </c>
      <c r="C20" s="33" t="s">
        <v>22</v>
      </c>
      <c r="D20" s="33" t="s">
        <v>24</v>
      </c>
      <c r="E20" s="33" t="s">
        <v>23</v>
      </c>
      <c r="F20" s="163"/>
      <c r="G20" s="163"/>
      <c r="H20" s="163"/>
      <c r="I20" s="163"/>
      <c r="J20" s="163"/>
      <c r="K20" s="163"/>
      <c r="L20" s="163"/>
    </row>
    <row r="21" spans="1:12" ht="12.75">
      <c r="A21" s="32">
        <v>1</v>
      </c>
      <c r="B21" s="33">
        <v>2</v>
      </c>
      <c r="C21" s="33">
        <v>3</v>
      </c>
      <c r="D21" s="33">
        <v>4</v>
      </c>
      <c r="E21" s="33">
        <v>5</v>
      </c>
      <c r="F21" s="32">
        <v>6</v>
      </c>
      <c r="G21" s="32">
        <v>7</v>
      </c>
      <c r="H21" s="32">
        <v>8</v>
      </c>
      <c r="I21" s="32">
        <v>9</v>
      </c>
      <c r="J21" s="32">
        <v>10</v>
      </c>
      <c r="K21" s="32">
        <v>11</v>
      </c>
      <c r="L21" s="32">
        <v>12</v>
      </c>
    </row>
    <row r="22" spans="1:14" ht="24">
      <c r="A22" s="78">
        <v>1</v>
      </c>
      <c r="B22" s="98"/>
      <c r="C22" s="98"/>
      <c r="D22" s="98"/>
      <c r="E22" s="98"/>
      <c r="F22" s="98"/>
      <c r="G22" s="78" t="s">
        <v>309</v>
      </c>
      <c r="H22" s="67"/>
      <c r="I22" s="99"/>
      <c r="J22" s="67"/>
      <c r="K22" s="67"/>
      <c r="L22" s="100"/>
      <c r="N22" s="73"/>
    </row>
    <row r="23" spans="1:14" ht="12.75">
      <c r="A23" s="78">
        <v>2</v>
      </c>
      <c r="B23" s="98"/>
      <c r="C23" s="98"/>
      <c r="D23" s="98"/>
      <c r="E23" s="98"/>
      <c r="F23" s="98"/>
      <c r="G23" s="78"/>
      <c r="H23" s="108"/>
      <c r="I23" s="99"/>
      <c r="J23" s="67"/>
      <c r="K23" s="67"/>
      <c r="L23" s="100"/>
      <c r="N23" s="73"/>
    </row>
    <row r="24" spans="1:12" ht="12.75">
      <c r="A24" s="78">
        <v>3</v>
      </c>
      <c r="B24" s="98"/>
      <c r="C24" s="98"/>
      <c r="D24" s="98"/>
      <c r="E24" s="98"/>
      <c r="F24" s="98"/>
      <c r="G24" s="78"/>
      <c r="H24" s="108"/>
      <c r="I24" s="99"/>
      <c r="J24" s="67"/>
      <c r="K24" s="67"/>
      <c r="L24" s="100"/>
    </row>
    <row r="25" spans="1:12" ht="12.75">
      <c r="A25" s="32" t="s">
        <v>25</v>
      </c>
      <c r="B25" s="33"/>
      <c r="C25" s="33"/>
      <c r="D25" s="33"/>
      <c r="E25" s="33"/>
      <c r="F25" s="32"/>
      <c r="G25" s="32"/>
      <c r="H25" s="32"/>
      <c r="I25" s="32"/>
      <c r="J25" s="32"/>
      <c r="K25" s="32"/>
      <c r="L25" s="77">
        <f>+L22+L23+L24</f>
        <v>0</v>
      </c>
    </row>
  </sheetData>
  <mergeCells count="19">
    <mergeCell ref="J18:J20"/>
    <mergeCell ref="A8:A9"/>
    <mergeCell ref="B8:E8"/>
    <mergeCell ref="F8:F9"/>
    <mergeCell ref="G8:G9"/>
    <mergeCell ref="F18:F20"/>
    <mergeCell ref="G18:G20"/>
    <mergeCell ref="H18:H20"/>
    <mergeCell ref="I18:I20"/>
    <mergeCell ref="A6:J6"/>
    <mergeCell ref="K18:K20"/>
    <mergeCell ref="L18:L20"/>
    <mergeCell ref="A7:B7"/>
    <mergeCell ref="A17:B17"/>
    <mergeCell ref="H8:H9"/>
    <mergeCell ref="I8:I9"/>
    <mergeCell ref="J8:J9"/>
    <mergeCell ref="A18:A20"/>
    <mergeCell ref="B18:E19"/>
  </mergeCells>
  <hyperlinks>
    <hyperlink ref="A1" r:id="rId1" display="garantf1://70308460.1003425369/"/>
    <hyperlink ref="A2" r:id="rId2" display="garantf1://70308460.1003425369/"/>
    <hyperlink ref="A7" r:id="rId3" display="garantf1://70308460.4290/"/>
    <hyperlink ref="A17" r:id="rId4" display="garantf1://70308460.4290/"/>
  </hyperlinks>
  <printOptions/>
  <pageMargins left="0.3937007874015748" right="0" top="0.3937007874015748" bottom="0.3937007874015748" header="0.5118110236220472" footer="0.5118110236220472"/>
  <pageSetup horizontalDpi="600" verticalDpi="600" orientation="portrait" paperSize="9" scale="89" r:id="rId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K14" sqref="K14"/>
    </sheetView>
  </sheetViews>
  <sheetFormatPr defaultColWidth="9.140625" defaultRowHeight="12.75"/>
  <cols>
    <col min="4" max="4" width="10.00390625" style="0" customWidth="1"/>
    <col min="7" max="7" width="27.7109375" style="0" customWidth="1"/>
    <col min="10" max="10" width="9.7109375" style="0" customWidth="1"/>
    <col min="11" max="11" width="11.421875" style="0" bestFit="1" customWidth="1"/>
  </cols>
  <sheetData>
    <row r="1" spans="1:10" ht="15">
      <c r="A1" s="166" t="s">
        <v>129</v>
      </c>
      <c r="B1" s="166"/>
      <c r="C1" s="166"/>
      <c r="D1" s="166"/>
      <c r="E1" s="166"/>
      <c r="F1" s="166"/>
      <c r="G1" s="166"/>
      <c r="H1" s="166"/>
      <c r="I1" s="166"/>
      <c r="J1" s="166"/>
    </row>
    <row r="2" ht="15">
      <c r="A2" s="5"/>
    </row>
    <row r="3" spans="1:10" ht="12.75">
      <c r="A3" s="182" t="s">
        <v>130</v>
      </c>
      <c r="B3" s="182"/>
      <c r="C3" s="182"/>
      <c r="D3" s="182"/>
      <c r="E3" s="182"/>
      <c r="F3" s="182"/>
      <c r="G3" s="182"/>
      <c r="H3" s="182"/>
      <c r="I3" s="182"/>
      <c r="J3" s="182"/>
    </row>
    <row r="4" spans="1:10" ht="12.75">
      <c r="A4" s="165" t="s">
        <v>14</v>
      </c>
      <c r="B4" s="165" t="s">
        <v>15</v>
      </c>
      <c r="C4" s="165"/>
      <c r="D4" s="165"/>
      <c r="E4" s="165"/>
      <c r="F4" s="163" t="s">
        <v>16</v>
      </c>
      <c r="G4" s="163" t="s">
        <v>17</v>
      </c>
      <c r="H4" s="158" t="s">
        <v>131</v>
      </c>
      <c r="I4" s="144" t="s">
        <v>132</v>
      </c>
      <c r="J4" s="158" t="s">
        <v>138</v>
      </c>
    </row>
    <row r="5" spans="1:10" ht="12.75">
      <c r="A5" s="165"/>
      <c r="B5" s="165"/>
      <c r="C5" s="165"/>
      <c r="D5" s="165"/>
      <c r="E5" s="165"/>
      <c r="F5" s="163"/>
      <c r="G5" s="163"/>
      <c r="H5" s="158"/>
      <c r="I5" s="144"/>
      <c r="J5" s="158"/>
    </row>
    <row r="6" spans="1:10" ht="33.75" customHeight="1">
      <c r="A6" s="165"/>
      <c r="B6" s="33" t="s">
        <v>21</v>
      </c>
      <c r="C6" s="33" t="s">
        <v>22</v>
      </c>
      <c r="D6" s="33" t="s">
        <v>24</v>
      </c>
      <c r="E6" s="33" t="s">
        <v>23</v>
      </c>
      <c r="F6" s="163"/>
      <c r="G6" s="163"/>
      <c r="H6" s="158"/>
      <c r="I6" s="144"/>
      <c r="J6" s="158"/>
    </row>
    <row r="7" spans="1:10" ht="12.75">
      <c r="A7" s="40">
        <v>1</v>
      </c>
      <c r="B7" s="105">
        <v>2</v>
      </c>
      <c r="C7" s="105">
        <v>3</v>
      </c>
      <c r="D7" s="105">
        <v>4</v>
      </c>
      <c r="E7" s="105">
        <v>5</v>
      </c>
      <c r="F7" s="105">
        <v>6</v>
      </c>
      <c r="G7" s="40">
        <v>7</v>
      </c>
      <c r="H7" s="40">
        <v>8</v>
      </c>
      <c r="I7" s="40">
        <v>9</v>
      </c>
      <c r="J7" s="40">
        <v>10</v>
      </c>
    </row>
    <row r="8" spans="1:10" ht="20.25" customHeight="1">
      <c r="A8" s="39"/>
      <c r="B8" s="33"/>
      <c r="C8" s="33"/>
      <c r="D8" s="33"/>
      <c r="E8" s="33"/>
      <c r="F8" s="33"/>
      <c r="G8" s="40" t="s">
        <v>133</v>
      </c>
      <c r="H8" s="39"/>
      <c r="I8" s="39"/>
      <c r="J8" s="39"/>
    </row>
    <row r="9" spans="1:10" ht="16.5" customHeight="1">
      <c r="A9" s="78">
        <v>1</v>
      </c>
      <c r="B9" s="50" t="s">
        <v>282</v>
      </c>
      <c r="C9" s="50" t="s">
        <v>283</v>
      </c>
      <c r="D9" s="50" t="s">
        <v>284</v>
      </c>
      <c r="E9" s="50" t="s">
        <v>311</v>
      </c>
      <c r="F9" s="50" t="s">
        <v>296</v>
      </c>
      <c r="G9" s="40" t="s">
        <v>348</v>
      </c>
      <c r="H9" s="40">
        <v>13</v>
      </c>
      <c r="I9" s="40">
        <v>1000</v>
      </c>
      <c r="J9" s="75">
        <v>13000</v>
      </c>
    </row>
    <row r="10" spans="1:10" ht="16.5" customHeight="1">
      <c r="A10" s="78">
        <v>2</v>
      </c>
      <c r="B10" s="50" t="s">
        <v>282</v>
      </c>
      <c r="C10" s="50" t="s">
        <v>283</v>
      </c>
      <c r="D10" s="50" t="s">
        <v>284</v>
      </c>
      <c r="E10" s="50" t="s">
        <v>311</v>
      </c>
      <c r="F10" s="50" t="s">
        <v>296</v>
      </c>
      <c r="G10" s="40" t="s">
        <v>349</v>
      </c>
      <c r="H10" s="40">
        <v>1</v>
      </c>
      <c r="I10" s="40">
        <v>11000</v>
      </c>
      <c r="J10" s="75">
        <v>11000</v>
      </c>
    </row>
    <row r="11" spans="1:10" ht="16.5" customHeight="1">
      <c r="A11" s="78">
        <v>3</v>
      </c>
      <c r="B11" s="50" t="s">
        <v>282</v>
      </c>
      <c r="C11" s="50" t="s">
        <v>283</v>
      </c>
      <c r="D11" s="50" t="s">
        <v>284</v>
      </c>
      <c r="E11" s="50" t="s">
        <v>311</v>
      </c>
      <c r="F11" s="50" t="s">
        <v>296</v>
      </c>
      <c r="G11" s="40" t="s">
        <v>350</v>
      </c>
      <c r="H11" s="40">
        <v>1</v>
      </c>
      <c r="I11" s="40">
        <v>30000</v>
      </c>
      <c r="J11" s="75">
        <v>30000</v>
      </c>
    </row>
    <row r="12" spans="1:10" ht="16.5" customHeight="1">
      <c r="A12" s="78">
        <v>4</v>
      </c>
      <c r="B12" s="50" t="s">
        <v>282</v>
      </c>
      <c r="C12" s="50" t="s">
        <v>283</v>
      </c>
      <c r="D12" s="50" t="s">
        <v>284</v>
      </c>
      <c r="E12" s="50" t="s">
        <v>311</v>
      </c>
      <c r="F12" s="50" t="s">
        <v>296</v>
      </c>
      <c r="G12" s="40" t="s">
        <v>351</v>
      </c>
      <c r="H12" s="40">
        <v>4</v>
      </c>
      <c r="I12" s="40">
        <v>25000</v>
      </c>
      <c r="J12" s="75">
        <v>100000</v>
      </c>
    </row>
    <row r="13" spans="1:10" ht="33" customHeight="1">
      <c r="A13" s="78">
        <v>5</v>
      </c>
      <c r="B13" s="50" t="s">
        <v>282</v>
      </c>
      <c r="C13" s="50" t="s">
        <v>283</v>
      </c>
      <c r="D13" s="50" t="s">
        <v>284</v>
      </c>
      <c r="E13" s="50" t="s">
        <v>311</v>
      </c>
      <c r="F13" s="50" t="s">
        <v>296</v>
      </c>
      <c r="G13" s="40" t="s">
        <v>352</v>
      </c>
      <c r="H13" s="40">
        <v>3</v>
      </c>
      <c r="I13" s="40">
        <v>20000</v>
      </c>
      <c r="J13" s="75">
        <v>60000</v>
      </c>
    </row>
    <row r="14" spans="1:10" ht="15">
      <c r="A14" s="40" t="s">
        <v>25</v>
      </c>
      <c r="B14" s="33"/>
      <c r="C14" s="33"/>
      <c r="D14" s="33"/>
      <c r="E14" s="33"/>
      <c r="F14" s="33"/>
      <c r="G14" s="40"/>
      <c r="H14" s="39"/>
      <c r="I14" s="39"/>
      <c r="J14" s="106">
        <f>+J9+J10+J11+J12+J13</f>
        <v>214000</v>
      </c>
    </row>
    <row r="15" spans="1:10" ht="15">
      <c r="A15" s="160"/>
      <c r="B15" s="160"/>
      <c r="C15" s="160"/>
      <c r="D15" s="160"/>
      <c r="E15" s="160"/>
      <c r="F15" s="160"/>
      <c r="G15" s="160"/>
      <c r="H15" s="160"/>
      <c r="I15" s="160"/>
      <c r="J15" s="160"/>
    </row>
    <row r="16" ht="15">
      <c r="A16" s="23"/>
    </row>
    <row r="17" spans="1:10" ht="15">
      <c r="A17" s="166" t="s">
        <v>134</v>
      </c>
      <c r="B17" s="166"/>
      <c r="C17" s="166"/>
      <c r="D17" s="166"/>
      <c r="E17" s="166"/>
      <c r="F17" s="166"/>
      <c r="G17" s="166"/>
      <c r="H17" s="166"/>
      <c r="I17" s="166"/>
      <c r="J17" s="166"/>
    </row>
    <row r="18" spans="1:10" ht="12.75">
      <c r="A18" s="152" t="s">
        <v>135</v>
      </c>
      <c r="B18" s="152"/>
      <c r="C18" s="152"/>
      <c r="D18" s="152"/>
      <c r="E18" s="152"/>
      <c r="F18" s="152"/>
      <c r="G18" s="152"/>
      <c r="H18" s="152"/>
      <c r="I18" s="152"/>
      <c r="J18" s="152"/>
    </row>
    <row r="19" spans="1:11" ht="12.75" customHeight="1">
      <c r="A19" s="165" t="s">
        <v>14</v>
      </c>
      <c r="B19" s="165" t="s">
        <v>15</v>
      </c>
      <c r="C19" s="165"/>
      <c r="D19" s="165"/>
      <c r="E19" s="165"/>
      <c r="F19" s="163" t="s">
        <v>16</v>
      </c>
      <c r="G19" s="163" t="s">
        <v>136</v>
      </c>
      <c r="H19" s="124" t="s">
        <v>104</v>
      </c>
      <c r="I19" s="158" t="s">
        <v>131</v>
      </c>
      <c r="J19" s="144" t="s">
        <v>132</v>
      </c>
      <c r="K19" s="158" t="s">
        <v>140</v>
      </c>
    </row>
    <row r="20" spans="1:11" ht="12.75">
      <c r="A20" s="165"/>
      <c r="B20" s="165"/>
      <c r="C20" s="165"/>
      <c r="D20" s="165"/>
      <c r="E20" s="165"/>
      <c r="F20" s="163"/>
      <c r="G20" s="163"/>
      <c r="H20" s="124"/>
      <c r="I20" s="158"/>
      <c r="J20" s="144"/>
      <c r="K20" s="158"/>
    </row>
    <row r="21" spans="1:11" ht="34.5" customHeight="1">
      <c r="A21" s="165"/>
      <c r="B21" s="33" t="s">
        <v>21</v>
      </c>
      <c r="C21" s="33" t="s">
        <v>22</v>
      </c>
      <c r="D21" s="33" t="s">
        <v>24</v>
      </c>
      <c r="E21" s="33" t="s">
        <v>23</v>
      </c>
      <c r="F21" s="163"/>
      <c r="G21" s="163"/>
      <c r="H21" s="124"/>
      <c r="I21" s="158"/>
      <c r="J21" s="144"/>
      <c r="K21" s="158"/>
    </row>
    <row r="22" spans="1:11" ht="12.75">
      <c r="A22" s="40">
        <v>1</v>
      </c>
      <c r="B22" s="105">
        <v>2</v>
      </c>
      <c r="C22" s="105">
        <v>3</v>
      </c>
      <c r="D22" s="105">
        <v>4</v>
      </c>
      <c r="E22" s="105">
        <v>5</v>
      </c>
      <c r="F22" s="105">
        <v>6</v>
      </c>
      <c r="G22" s="40">
        <v>7</v>
      </c>
      <c r="H22" s="40">
        <v>8</v>
      </c>
      <c r="I22" s="40">
        <v>9</v>
      </c>
      <c r="J22" s="40">
        <v>10</v>
      </c>
      <c r="K22" s="40">
        <v>11</v>
      </c>
    </row>
    <row r="23" spans="1:11" ht="35.25" customHeight="1">
      <c r="A23" s="40">
        <v>1</v>
      </c>
      <c r="B23" s="74" t="s">
        <v>282</v>
      </c>
      <c r="C23" s="74" t="s">
        <v>283</v>
      </c>
      <c r="D23" s="74" t="s">
        <v>284</v>
      </c>
      <c r="E23" s="74" t="s">
        <v>311</v>
      </c>
      <c r="F23" s="74" t="s">
        <v>303</v>
      </c>
      <c r="G23" s="32" t="s">
        <v>137</v>
      </c>
      <c r="H23" s="40" t="s">
        <v>308</v>
      </c>
      <c r="I23" s="40">
        <v>16</v>
      </c>
      <c r="J23" s="137">
        <f>K23/I23</f>
        <v>312.5</v>
      </c>
      <c r="K23" s="75">
        <v>5000</v>
      </c>
    </row>
    <row r="24" spans="1:11" ht="36" customHeight="1">
      <c r="A24" s="40">
        <v>2</v>
      </c>
      <c r="B24" s="74" t="s">
        <v>282</v>
      </c>
      <c r="C24" s="74" t="s">
        <v>283</v>
      </c>
      <c r="D24" s="74" t="s">
        <v>284</v>
      </c>
      <c r="E24" s="74" t="s">
        <v>311</v>
      </c>
      <c r="F24" s="74" t="s">
        <v>303</v>
      </c>
      <c r="G24" s="32" t="s">
        <v>353</v>
      </c>
      <c r="H24" s="40" t="s">
        <v>308</v>
      </c>
      <c r="I24" s="40">
        <v>5</v>
      </c>
      <c r="J24" s="137">
        <v>7000</v>
      </c>
      <c r="K24" s="75">
        <v>35000</v>
      </c>
    </row>
    <row r="25" spans="1:11" ht="36" customHeight="1">
      <c r="A25" s="40">
        <v>3</v>
      </c>
      <c r="B25" s="74" t="s">
        <v>282</v>
      </c>
      <c r="C25" s="74" t="s">
        <v>283</v>
      </c>
      <c r="D25" s="74" t="s">
        <v>284</v>
      </c>
      <c r="E25" s="74" t="s">
        <v>311</v>
      </c>
      <c r="F25" s="74" t="s">
        <v>303</v>
      </c>
      <c r="G25" s="32" t="s">
        <v>354</v>
      </c>
      <c r="H25" s="40" t="s">
        <v>308</v>
      </c>
      <c r="I25" s="40">
        <v>10</v>
      </c>
      <c r="J25" s="137">
        <f>K25/I25</f>
        <v>3100</v>
      </c>
      <c r="K25" s="75">
        <v>31000</v>
      </c>
    </row>
    <row r="26" spans="1:11" ht="36" customHeight="1">
      <c r="A26" s="40">
        <v>4</v>
      </c>
      <c r="B26" s="74" t="s">
        <v>282</v>
      </c>
      <c r="C26" s="74" t="s">
        <v>283</v>
      </c>
      <c r="D26" s="74" t="s">
        <v>284</v>
      </c>
      <c r="E26" s="74" t="s">
        <v>311</v>
      </c>
      <c r="F26" s="74" t="s">
        <v>303</v>
      </c>
      <c r="G26" s="32" t="s">
        <v>355</v>
      </c>
      <c r="H26" s="40"/>
      <c r="I26" s="40">
        <v>1</v>
      </c>
      <c r="J26" s="137">
        <v>17938</v>
      </c>
      <c r="K26" s="75">
        <v>17938</v>
      </c>
    </row>
    <row r="27" spans="1:11" ht="15">
      <c r="A27" s="39" t="s">
        <v>25</v>
      </c>
      <c r="B27" s="33"/>
      <c r="C27" s="33"/>
      <c r="D27" s="33"/>
      <c r="E27" s="33"/>
      <c r="F27" s="33"/>
      <c r="G27" s="39"/>
      <c r="H27" s="39"/>
      <c r="I27" s="39"/>
      <c r="J27" s="39"/>
      <c r="K27" s="77">
        <f>SUM(K23:K26)</f>
        <v>88938</v>
      </c>
    </row>
  </sheetData>
  <mergeCells count="19">
    <mergeCell ref="A18:J18"/>
    <mergeCell ref="K19:K21"/>
    <mergeCell ref="A19:A21"/>
    <mergeCell ref="B19:E20"/>
    <mergeCell ref="G19:G21"/>
    <mergeCell ref="I4:I6"/>
    <mergeCell ref="J4:J6"/>
    <mergeCell ref="A15:J15"/>
    <mergeCell ref="A17:J17"/>
    <mergeCell ref="A1:J1"/>
    <mergeCell ref="F19:F21"/>
    <mergeCell ref="J19:J21"/>
    <mergeCell ref="I19:I21"/>
    <mergeCell ref="A3:J3"/>
    <mergeCell ref="A4:A6"/>
    <mergeCell ref="B4:E5"/>
    <mergeCell ref="F4:F6"/>
    <mergeCell ref="G4:G6"/>
    <mergeCell ref="H4:H6"/>
  </mergeCells>
  <hyperlinks>
    <hyperlink ref="A3" r:id="rId1" display="garantf1://70308460.4310/"/>
    <hyperlink ref="A18" r:id="rId2" display="garantf1://70308460.4340/"/>
  </hyperlinks>
  <printOptions/>
  <pageMargins left="0.3937007874015748" right="0" top="0.3937007874015748" bottom="0.3937007874015748" header="0.5118110236220472" footer="0.5118110236220472"/>
  <pageSetup horizontalDpi="600" verticalDpi="600" orientation="portrait" paperSize="9" scale="83" r:id="rId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0">
      <selection activeCell="A26" sqref="A26:I26"/>
    </sheetView>
  </sheetViews>
  <sheetFormatPr defaultColWidth="9.140625" defaultRowHeight="12.75"/>
  <cols>
    <col min="4" max="4" width="10.28125" style="0" customWidth="1"/>
    <col min="7" max="7" width="55.00390625" style="0" customWidth="1"/>
    <col min="8" max="8" width="10.57421875" style="0" customWidth="1"/>
    <col min="9" max="9" width="10.00390625" style="0" customWidth="1"/>
  </cols>
  <sheetData>
    <row r="1" spans="1:9" ht="15">
      <c r="A1" s="166" t="s">
        <v>35</v>
      </c>
      <c r="B1" s="166"/>
      <c r="C1" s="166"/>
      <c r="D1" s="166"/>
      <c r="E1" s="166"/>
      <c r="F1" s="166"/>
      <c r="G1" s="166"/>
      <c r="H1" s="166"/>
      <c r="I1" s="166"/>
    </row>
    <row r="2" ht="15">
      <c r="A2" s="5"/>
    </row>
    <row r="3" spans="1:9" ht="13.5" thickBot="1">
      <c r="A3" s="145" t="s">
        <v>119</v>
      </c>
      <c r="B3" s="145"/>
      <c r="C3" s="145"/>
      <c r="D3" s="145"/>
      <c r="E3" s="145"/>
      <c r="F3" s="145"/>
      <c r="G3" s="145"/>
      <c r="H3" s="145"/>
      <c r="I3" s="145"/>
    </row>
    <row r="4" spans="1:9" ht="12.75">
      <c r="A4" s="173" t="s">
        <v>14</v>
      </c>
      <c r="B4" s="176" t="s">
        <v>15</v>
      </c>
      <c r="C4" s="177"/>
      <c r="D4" s="177"/>
      <c r="E4" s="178"/>
      <c r="F4" s="170" t="s">
        <v>16</v>
      </c>
      <c r="G4" s="170" t="s">
        <v>17</v>
      </c>
      <c r="H4" s="173" t="s">
        <v>120</v>
      </c>
      <c r="I4" s="173" t="s">
        <v>121</v>
      </c>
    </row>
    <row r="5" spans="1:9" ht="13.5" thickBot="1">
      <c r="A5" s="174"/>
      <c r="B5" s="179"/>
      <c r="C5" s="180"/>
      <c r="D5" s="180"/>
      <c r="E5" s="181"/>
      <c r="F5" s="171"/>
      <c r="G5" s="171"/>
      <c r="H5" s="174"/>
      <c r="I5" s="174"/>
    </row>
    <row r="6" spans="1:9" ht="26.25" thickBot="1">
      <c r="A6" s="175"/>
      <c r="B6" s="9" t="s">
        <v>21</v>
      </c>
      <c r="C6" s="9" t="s">
        <v>22</v>
      </c>
      <c r="D6" s="9" t="s">
        <v>24</v>
      </c>
      <c r="E6" s="9" t="s">
        <v>23</v>
      </c>
      <c r="F6" s="172"/>
      <c r="G6" s="172"/>
      <c r="H6" s="175"/>
      <c r="I6" s="175"/>
    </row>
    <row r="7" spans="1:9" ht="13.5" thickBot="1">
      <c r="A7" s="14">
        <v>1</v>
      </c>
      <c r="B7" s="9">
        <v>2</v>
      </c>
      <c r="C7" s="9">
        <v>3</v>
      </c>
      <c r="D7" s="9">
        <v>4</v>
      </c>
      <c r="E7" s="9">
        <v>5</v>
      </c>
      <c r="F7" s="24">
        <v>6</v>
      </c>
      <c r="G7" s="24">
        <v>7</v>
      </c>
      <c r="H7" s="24">
        <v>8</v>
      </c>
      <c r="I7" s="24">
        <v>9</v>
      </c>
    </row>
    <row r="8" spans="1:9" ht="13.5" thickBot="1">
      <c r="A8" s="14">
        <v>1</v>
      </c>
      <c r="B8" s="9"/>
      <c r="C8" s="9"/>
      <c r="D8" s="9"/>
      <c r="E8" s="9"/>
      <c r="F8" s="24"/>
      <c r="G8" s="24" t="s">
        <v>122</v>
      </c>
      <c r="H8" s="24"/>
      <c r="I8" s="24"/>
    </row>
    <row r="9" spans="1:9" ht="13.5" thickBot="1">
      <c r="A9" s="14"/>
      <c r="B9" s="9"/>
      <c r="C9" s="9"/>
      <c r="D9" s="9"/>
      <c r="E9" s="9"/>
      <c r="F9" s="24"/>
      <c r="G9" s="24" t="s">
        <v>123</v>
      </c>
      <c r="H9" s="24"/>
      <c r="I9" s="24"/>
    </row>
    <row r="10" spans="1:9" ht="13.5" thickBot="1">
      <c r="A10" s="14" t="s">
        <v>25</v>
      </c>
      <c r="B10" s="9"/>
      <c r="C10" s="9"/>
      <c r="D10" s="9"/>
      <c r="E10" s="9"/>
      <c r="F10" s="24"/>
      <c r="G10" s="24"/>
      <c r="H10" s="24"/>
      <c r="I10" s="24"/>
    </row>
    <row r="11" spans="1:9" ht="15">
      <c r="A11" s="154"/>
      <c r="B11" s="154"/>
      <c r="C11" s="154"/>
      <c r="D11" s="154"/>
      <c r="E11" s="154"/>
      <c r="F11" s="154"/>
      <c r="G11" s="154"/>
      <c r="H11" s="154"/>
      <c r="I11" s="154"/>
    </row>
    <row r="12" spans="1:9" ht="15">
      <c r="A12" s="161"/>
      <c r="B12" s="161"/>
      <c r="C12" s="161"/>
      <c r="D12" s="161"/>
      <c r="E12" s="161"/>
      <c r="F12" s="161"/>
      <c r="G12" s="161"/>
      <c r="H12" s="161"/>
      <c r="I12" s="161"/>
    </row>
    <row r="13" ht="15">
      <c r="A13" s="3" t="s">
        <v>124</v>
      </c>
    </row>
    <row r="14" ht="15">
      <c r="A14" s="3"/>
    </row>
    <row r="15" spans="1:9" ht="15">
      <c r="A15" s="166" t="s">
        <v>125</v>
      </c>
      <c r="B15" s="166"/>
      <c r="C15" s="166"/>
      <c r="D15" s="166"/>
      <c r="E15" s="166"/>
      <c r="F15" s="166"/>
      <c r="G15" s="166"/>
      <c r="H15" s="166"/>
      <c r="I15" s="166"/>
    </row>
    <row r="16" ht="15">
      <c r="A16" s="5"/>
    </row>
    <row r="17" spans="1:9" ht="12.75">
      <c r="A17" s="182" t="s">
        <v>66</v>
      </c>
      <c r="B17" s="182"/>
      <c r="C17" s="182"/>
      <c r="D17" s="182"/>
      <c r="E17" s="182"/>
      <c r="F17" s="182"/>
      <c r="G17" s="182"/>
      <c r="H17" s="182"/>
      <c r="I17" s="182"/>
    </row>
    <row r="18" spans="1:9" ht="12.75">
      <c r="A18" s="165" t="s">
        <v>14</v>
      </c>
      <c r="B18" s="165" t="s">
        <v>15</v>
      </c>
      <c r="C18" s="165"/>
      <c r="D18" s="165"/>
      <c r="E18" s="165"/>
      <c r="F18" s="163" t="s">
        <v>16</v>
      </c>
      <c r="G18" s="165" t="s">
        <v>17</v>
      </c>
      <c r="H18" s="163" t="s">
        <v>120</v>
      </c>
      <c r="I18" s="163" t="s">
        <v>121</v>
      </c>
    </row>
    <row r="19" spans="1:9" ht="12.75">
      <c r="A19" s="165"/>
      <c r="B19" s="165"/>
      <c r="C19" s="165"/>
      <c r="D19" s="165"/>
      <c r="E19" s="165"/>
      <c r="F19" s="163"/>
      <c r="G19" s="165"/>
      <c r="H19" s="163"/>
      <c r="I19" s="163"/>
    </row>
    <row r="20" spans="1:9" ht="25.5">
      <c r="A20" s="165"/>
      <c r="B20" s="33" t="s">
        <v>21</v>
      </c>
      <c r="C20" s="33" t="s">
        <v>22</v>
      </c>
      <c r="D20" s="33" t="s">
        <v>24</v>
      </c>
      <c r="E20" s="33" t="s">
        <v>23</v>
      </c>
      <c r="F20" s="163"/>
      <c r="G20" s="165"/>
      <c r="H20" s="163"/>
      <c r="I20" s="163"/>
    </row>
    <row r="21" spans="1:9" ht="12.75">
      <c r="A21" s="33">
        <v>1</v>
      </c>
      <c r="B21" s="33">
        <v>2</v>
      </c>
      <c r="C21" s="33">
        <v>3</v>
      </c>
      <c r="D21" s="33">
        <v>4</v>
      </c>
      <c r="E21" s="33">
        <v>5</v>
      </c>
      <c r="F21" s="32">
        <v>6</v>
      </c>
      <c r="G21" s="32">
        <v>7</v>
      </c>
      <c r="H21" s="32">
        <v>8</v>
      </c>
      <c r="I21" s="32">
        <v>9</v>
      </c>
    </row>
    <row r="22" spans="1:9" ht="69.75" customHeight="1">
      <c r="A22" s="121">
        <v>1</v>
      </c>
      <c r="B22" s="74" t="s">
        <v>282</v>
      </c>
      <c r="C22" s="74" t="s">
        <v>283</v>
      </c>
      <c r="D22" s="74" t="s">
        <v>284</v>
      </c>
      <c r="E22" s="74" t="s">
        <v>311</v>
      </c>
      <c r="F22" s="74" t="s">
        <v>295</v>
      </c>
      <c r="G22" s="83" t="s">
        <v>126</v>
      </c>
      <c r="H22" s="32">
        <v>1</v>
      </c>
      <c r="I22" s="75">
        <v>8000</v>
      </c>
    </row>
    <row r="23" spans="1:9" ht="75.75" customHeight="1">
      <c r="A23" s="122"/>
      <c r="B23" s="123"/>
      <c r="C23" s="123"/>
      <c r="D23" s="123"/>
      <c r="E23" s="123"/>
      <c r="F23" s="123"/>
      <c r="G23" s="83" t="s">
        <v>127</v>
      </c>
      <c r="H23" s="32"/>
      <c r="I23" s="32"/>
    </row>
    <row r="24" spans="1:9" ht="22.5" customHeight="1">
      <c r="A24" s="122"/>
      <c r="B24" s="123"/>
      <c r="C24" s="123"/>
      <c r="D24" s="123"/>
      <c r="E24" s="123"/>
      <c r="F24" s="123"/>
      <c r="G24" s="83" t="s">
        <v>128</v>
      </c>
      <c r="H24" s="32"/>
      <c r="I24" s="32"/>
    </row>
    <row r="25" spans="1:9" ht="12.75">
      <c r="A25" s="32" t="s">
        <v>25</v>
      </c>
      <c r="B25" s="33"/>
      <c r="C25" s="33"/>
      <c r="D25" s="33"/>
      <c r="E25" s="33"/>
      <c r="F25" s="32"/>
      <c r="G25" s="32"/>
      <c r="H25" s="32"/>
      <c r="I25" s="109">
        <f>+I22</f>
        <v>8000</v>
      </c>
    </row>
    <row r="26" spans="1:9" ht="15">
      <c r="A26" s="160"/>
      <c r="B26" s="160"/>
      <c r="C26" s="160"/>
      <c r="D26" s="160"/>
      <c r="E26" s="160"/>
      <c r="F26" s="160"/>
      <c r="G26" s="160"/>
      <c r="H26" s="160"/>
      <c r="I26" s="160"/>
    </row>
    <row r="27" spans="1:9" ht="15">
      <c r="A27" s="161"/>
      <c r="B27" s="161"/>
      <c r="C27" s="161"/>
      <c r="D27" s="161"/>
      <c r="E27" s="161"/>
      <c r="F27" s="161"/>
      <c r="G27" s="161"/>
      <c r="H27" s="161"/>
      <c r="I27" s="161"/>
    </row>
    <row r="28" ht="15">
      <c r="A28" s="3" t="s">
        <v>124</v>
      </c>
    </row>
  </sheetData>
  <mergeCells count="20">
    <mergeCell ref="I18:I20"/>
    <mergeCell ref="A15:I15"/>
    <mergeCell ref="A1:I1"/>
    <mergeCell ref="A3:I3"/>
    <mergeCell ref="A4:A6"/>
    <mergeCell ref="B4:E5"/>
    <mergeCell ref="F4:F6"/>
    <mergeCell ref="G4:G6"/>
    <mergeCell ref="H4:H6"/>
    <mergeCell ref="I4:I6"/>
    <mergeCell ref="A26:I26"/>
    <mergeCell ref="A27:I27"/>
    <mergeCell ref="A11:I11"/>
    <mergeCell ref="A12:I12"/>
    <mergeCell ref="A17:I17"/>
    <mergeCell ref="A18:A20"/>
    <mergeCell ref="B18:E19"/>
    <mergeCell ref="F18:F20"/>
    <mergeCell ref="G18:G20"/>
    <mergeCell ref="H18:H20"/>
  </mergeCells>
  <hyperlinks>
    <hyperlink ref="A3" r:id="rId1" display="garantf1://70308460.4225/"/>
    <hyperlink ref="A17" r:id="rId2" display="garantf1://70308460.4226/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4">
      <selection activeCell="F4" sqref="F4"/>
    </sheetView>
  </sheetViews>
  <sheetFormatPr defaultColWidth="9.140625" defaultRowHeight="12.75"/>
  <cols>
    <col min="1" max="5" width="9.28125" style="0" bestFit="1" customWidth="1"/>
    <col min="6" max="6" width="9.57421875" style="0" bestFit="1" customWidth="1"/>
    <col min="7" max="7" width="11.57421875" style="0" customWidth="1"/>
    <col min="8" max="9" width="9.28125" style="0" bestFit="1" customWidth="1"/>
    <col min="10" max="10" width="11.421875" style="0" bestFit="1" customWidth="1"/>
    <col min="11" max="11" width="9.28125" style="0" bestFit="1" customWidth="1"/>
    <col min="12" max="12" width="10.8515625" style="0" bestFit="1" customWidth="1"/>
  </cols>
  <sheetData>
    <row r="1" ht="12.75">
      <c r="A1" s="6" t="s">
        <v>99</v>
      </c>
    </row>
    <row r="2" ht="15">
      <c r="A2" s="5"/>
    </row>
    <row r="3" spans="1:6" ht="12.75">
      <c r="A3" s="6" t="s">
        <v>100</v>
      </c>
      <c r="F3" s="63">
        <f>+L18+'242(225,226)'!I10+'242(225,226)'!I25+'242(310,346)'!J14+'242(310,346)'!K27+J29</f>
        <v>447700</v>
      </c>
    </row>
    <row r="4" ht="15.75">
      <c r="A4" s="3" t="s">
        <v>139</v>
      </c>
    </row>
    <row r="5" ht="15">
      <c r="A5" s="3" t="s">
        <v>101</v>
      </c>
    </row>
    <row r="6" spans="1:12" ht="15">
      <c r="A6" s="166" t="s">
        <v>102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</row>
    <row r="7" ht="15">
      <c r="A7" s="5"/>
    </row>
    <row r="8" spans="1:12" ht="12.75" customHeight="1">
      <c r="A8" s="152" t="s">
        <v>103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</row>
    <row r="9" spans="1:12" ht="15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</row>
    <row r="10" spans="1:12" ht="15.75" thickBo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</row>
    <row r="11" spans="1:16" ht="37.5" customHeight="1" thickBot="1">
      <c r="A11" s="197" t="s">
        <v>14</v>
      </c>
      <c r="B11" s="189" t="s">
        <v>15</v>
      </c>
      <c r="C11" s="190"/>
      <c r="D11" s="190"/>
      <c r="E11" s="191"/>
      <c r="F11" s="170" t="s">
        <v>16</v>
      </c>
      <c r="G11" s="170" t="s">
        <v>17</v>
      </c>
      <c r="H11" s="170" t="s">
        <v>104</v>
      </c>
      <c r="I11" s="170" t="s">
        <v>105</v>
      </c>
      <c r="J11" s="170" t="s">
        <v>106</v>
      </c>
      <c r="K11" s="170" t="s">
        <v>107</v>
      </c>
      <c r="L11" s="170" t="s">
        <v>108</v>
      </c>
      <c r="P11" s="73"/>
    </row>
    <row r="12" spans="1:12" ht="26.25" thickBot="1">
      <c r="A12" s="198"/>
      <c r="B12" s="9" t="s">
        <v>21</v>
      </c>
      <c r="C12" s="24" t="s">
        <v>22</v>
      </c>
      <c r="D12" s="24" t="s">
        <v>24</v>
      </c>
      <c r="E12" s="24" t="s">
        <v>23</v>
      </c>
      <c r="F12" s="172"/>
      <c r="G12" s="172"/>
      <c r="H12" s="172"/>
      <c r="I12" s="172"/>
      <c r="J12" s="172"/>
      <c r="K12" s="172"/>
      <c r="L12" s="172"/>
    </row>
    <row r="13" spans="1:12" ht="13.5" thickBot="1">
      <c r="A13" s="34">
        <v>1</v>
      </c>
      <c r="B13" s="3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</row>
    <row r="14" spans="1:12" ht="39" thickBot="1">
      <c r="A14" s="68">
        <v>1</v>
      </c>
      <c r="B14" s="57" t="s">
        <v>282</v>
      </c>
      <c r="C14" s="58" t="s">
        <v>283</v>
      </c>
      <c r="D14" s="70" t="s">
        <v>288</v>
      </c>
      <c r="E14" s="58" t="s">
        <v>311</v>
      </c>
      <c r="F14" s="59" t="s">
        <v>312</v>
      </c>
      <c r="G14" s="69" t="s">
        <v>109</v>
      </c>
      <c r="H14" s="71" t="s">
        <v>110</v>
      </c>
      <c r="I14" s="60">
        <v>3</v>
      </c>
      <c r="J14" s="61">
        <v>12</v>
      </c>
      <c r="K14" s="60">
        <v>546.34</v>
      </c>
      <c r="L14" s="72">
        <f>I14*J14*K14</f>
        <v>19668.24</v>
      </c>
    </row>
    <row r="15" spans="1:12" ht="92.25" customHeight="1" thickBot="1">
      <c r="A15" s="68">
        <v>2</v>
      </c>
      <c r="B15" s="57" t="s">
        <v>282</v>
      </c>
      <c r="C15" s="58" t="s">
        <v>283</v>
      </c>
      <c r="D15" s="70" t="s">
        <v>288</v>
      </c>
      <c r="E15" s="58" t="s">
        <v>311</v>
      </c>
      <c r="F15" s="59" t="s">
        <v>312</v>
      </c>
      <c r="G15" s="69" t="s">
        <v>111</v>
      </c>
      <c r="H15" s="71" t="s">
        <v>112</v>
      </c>
      <c r="I15" s="120">
        <v>30.83</v>
      </c>
      <c r="J15" s="61">
        <v>12</v>
      </c>
      <c r="K15" s="60">
        <v>3.6</v>
      </c>
      <c r="L15" s="132">
        <f>I15*J15*K15-0.096</f>
        <v>1331.76</v>
      </c>
    </row>
    <row r="16" spans="1:12" ht="34.5" thickBot="1">
      <c r="A16" s="10">
        <v>3</v>
      </c>
      <c r="B16" s="56"/>
      <c r="C16" s="14"/>
      <c r="D16" s="56"/>
      <c r="E16" s="14"/>
      <c r="F16" s="11"/>
      <c r="G16" s="15" t="s">
        <v>113</v>
      </c>
      <c r="H16" s="15" t="s">
        <v>114</v>
      </c>
      <c r="I16" s="11"/>
      <c r="J16" s="11"/>
      <c r="K16" s="11"/>
      <c r="L16" s="11"/>
    </row>
    <row r="17" spans="1:12" ht="15.75" thickBot="1">
      <c r="A17" s="10"/>
      <c r="B17" s="9"/>
      <c r="C17" s="9"/>
      <c r="D17" s="9"/>
      <c r="E17" s="9"/>
      <c r="F17" s="11"/>
      <c r="G17" s="11"/>
      <c r="H17" s="11"/>
      <c r="I17" s="11"/>
      <c r="J17" s="11"/>
      <c r="K17" s="11"/>
      <c r="L17" s="11"/>
    </row>
    <row r="18" spans="1:14" ht="15.75" thickBot="1">
      <c r="A18" s="12" t="s">
        <v>25</v>
      </c>
      <c r="B18" s="9"/>
      <c r="C18" s="9"/>
      <c r="D18" s="9"/>
      <c r="E18" s="9"/>
      <c r="F18" s="11"/>
      <c r="G18" s="11"/>
      <c r="H18" s="11"/>
      <c r="I18" s="11"/>
      <c r="J18" s="11"/>
      <c r="K18" s="11"/>
      <c r="L18" s="113">
        <f>+L14+L15</f>
        <v>21000</v>
      </c>
      <c r="N18" s="73"/>
    </row>
    <row r="19" ht="15">
      <c r="A19" s="3" t="s">
        <v>115</v>
      </c>
    </row>
    <row r="20" spans="1:10" ht="15">
      <c r="A20" s="166" t="s">
        <v>116</v>
      </c>
      <c r="B20" s="166"/>
      <c r="C20" s="166"/>
      <c r="D20" s="166"/>
      <c r="E20" s="166"/>
      <c r="F20" s="166"/>
      <c r="G20" s="166"/>
      <c r="H20" s="166"/>
      <c r="I20" s="166"/>
      <c r="J20" s="166"/>
    </row>
    <row r="21" spans="1:2" ht="12.75">
      <c r="A21" s="146" t="s">
        <v>103</v>
      </c>
      <c r="B21" s="146"/>
    </row>
    <row r="22" ht="15.75" thickBot="1">
      <c r="A22" s="5"/>
    </row>
    <row r="23" spans="1:10" ht="24" customHeight="1">
      <c r="A23" s="147" t="s">
        <v>14</v>
      </c>
      <c r="B23" s="150" t="s">
        <v>15</v>
      </c>
      <c r="C23" s="134"/>
      <c r="D23" s="134"/>
      <c r="E23" s="135"/>
      <c r="F23" s="147" t="s">
        <v>16</v>
      </c>
      <c r="G23" s="147" t="s">
        <v>17</v>
      </c>
      <c r="H23" s="147" t="s">
        <v>117</v>
      </c>
      <c r="I23" s="147" t="s">
        <v>19</v>
      </c>
      <c r="J23" s="147" t="s">
        <v>64</v>
      </c>
    </row>
    <row r="24" spans="1:10" ht="13.5" thickBot="1">
      <c r="A24" s="148"/>
      <c r="B24" s="194"/>
      <c r="C24" s="195"/>
      <c r="D24" s="195"/>
      <c r="E24" s="196"/>
      <c r="F24" s="148"/>
      <c r="G24" s="148"/>
      <c r="H24" s="148"/>
      <c r="I24" s="148"/>
      <c r="J24" s="148"/>
    </row>
    <row r="25" spans="1:10" ht="24.75" thickBot="1">
      <c r="A25" s="149"/>
      <c r="B25" s="118" t="s">
        <v>21</v>
      </c>
      <c r="C25" s="118" t="s">
        <v>22</v>
      </c>
      <c r="D25" s="118" t="s">
        <v>24</v>
      </c>
      <c r="E25" s="118" t="s">
        <v>23</v>
      </c>
      <c r="F25" s="149"/>
      <c r="G25" s="149"/>
      <c r="H25" s="149"/>
      <c r="I25" s="149"/>
      <c r="J25" s="149"/>
    </row>
    <row r="26" spans="1:10" ht="13.5" thickBot="1">
      <c r="A26" s="115">
        <v>1</v>
      </c>
      <c r="B26" s="118">
        <v>2</v>
      </c>
      <c r="C26" s="118">
        <v>3</v>
      </c>
      <c r="D26" s="118">
        <v>4</v>
      </c>
      <c r="E26" s="118">
        <v>5</v>
      </c>
      <c r="F26" s="118">
        <v>6</v>
      </c>
      <c r="G26" s="118">
        <v>7</v>
      </c>
      <c r="H26" s="118">
        <v>8</v>
      </c>
      <c r="I26" s="118">
        <v>9</v>
      </c>
      <c r="J26" s="118">
        <v>10</v>
      </c>
    </row>
    <row r="27" spans="1:10" ht="84">
      <c r="A27" s="38">
        <v>1</v>
      </c>
      <c r="B27" s="98" t="s">
        <v>282</v>
      </c>
      <c r="C27" s="98" t="s">
        <v>283</v>
      </c>
      <c r="D27" s="98" t="s">
        <v>284</v>
      </c>
      <c r="E27" s="98" t="s">
        <v>311</v>
      </c>
      <c r="F27" s="98" t="s">
        <v>312</v>
      </c>
      <c r="G27" s="38" t="s">
        <v>330</v>
      </c>
      <c r="H27" s="136">
        <v>10000</v>
      </c>
      <c r="I27" s="136">
        <v>11</v>
      </c>
      <c r="J27" s="88">
        <v>110000</v>
      </c>
    </row>
    <row r="28" spans="1:10" ht="60.75" thickBot="1">
      <c r="A28" s="38">
        <v>2</v>
      </c>
      <c r="B28" s="98" t="s">
        <v>282</v>
      </c>
      <c r="C28" s="98" t="s">
        <v>283</v>
      </c>
      <c r="D28" s="98" t="s">
        <v>284</v>
      </c>
      <c r="E28" s="98" t="s">
        <v>311</v>
      </c>
      <c r="F28" s="98" t="s">
        <v>312</v>
      </c>
      <c r="G28" s="38" t="s">
        <v>347</v>
      </c>
      <c r="H28" s="136">
        <v>5762</v>
      </c>
      <c r="I28" s="136">
        <v>1</v>
      </c>
      <c r="J28" s="88">
        <v>5762</v>
      </c>
    </row>
    <row r="29" spans="1:10" ht="13.5" thickBot="1">
      <c r="A29" s="119"/>
      <c r="B29" s="118"/>
      <c r="C29" s="118"/>
      <c r="D29" s="118"/>
      <c r="E29" s="118"/>
      <c r="F29" s="118"/>
      <c r="G29" s="118" t="s">
        <v>25</v>
      </c>
      <c r="H29" s="118"/>
      <c r="I29" s="118"/>
      <c r="J29" s="93">
        <f>SUM(J27:J28)</f>
        <v>115762</v>
      </c>
    </row>
    <row r="30" ht="15">
      <c r="A30" s="23" t="s">
        <v>118</v>
      </c>
    </row>
    <row r="31" ht="15">
      <c r="A31" s="23"/>
    </row>
    <row r="32" spans="1:10" ht="15">
      <c r="A32" s="161"/>
      <c r="B32" s="161"/>
      <c r="C32" s="161"/>
      <c r="D32" s="161"/>
      <c r="E32" s="161"/>
      <c r="F32" s="161"/>
      <c r="G32" s="161"/>
      <c r="H32" s="161"/>
      <c r="I32" s="161"/>
      <c r="J32" s="161"/>
    </row>
    <row r="33" spans="1:10" ht="15">
      <c r="A33" s="161"/>
      <c r="B33" s="161"/>
      <c r="C33" s="161"/>
      <c r="D33" s="161"/>
      <c r="E33" s="161"/>
      <c r="F33" s="161"/>
      <c r="G33" s="161"/>
      <c r="H33" s="161"/>
      <c r="I33" s="161"/>
      <c r="J33" s="161"/>
    </row>
  </sheetData>
  <mergeCells count="24">
    <mergeCell ref="A11:A12"/>
    <mergeCell ref="B11:E11"/>
    <mergeCell ref="F11:F12"/>
    <mergeCell ref="G11:G12"/>
    <mergeCell ref="F23:F25"/>
    <mergeCell ref="G23:G25"/>
    <mergeCell ref="L11:L12"/>
    <mergeCell ref="A8:L8"/>
    <mergeCell ref="A9:L9"/>
    <mergeCell ref="A10:L10"/>
    <mergeCell ref="H11:H12"/>
    <mergeCell ref="I11:I12"/>
    <mergeCell ref="J11:J12"/>
    <mergeCell ref="K11:K12"/>
    <mergeCell ref="A32:J32"/>
    <mergeCell ref="A33:J33"/>
    <mergeCell ref="A6:L6"/>
    <mergeCell ref="A20:J20"/>
    <mergeCell ref="A21:B21"/>
    <mergeCell ref="H23:H25"/>
    <mergeCell ref="I23:I25"/>
    <mergeCell ref="J23:J25"/>
    <mergeCell ref="A23:A25"/>
    <mergeCell ref="B23:E24"/>
  </mergeCells>
  <hyperlinks>
    <hyperlink ref="A1" r:id="rId1" display="garantf1://70308460.1003425283/"/>
    <hyperlink ref="A3" r:id="rId2" display="garantf1://70308460.1003425283/"/>
    <hyperlink ref="A8" r:id="rId3" display="garantf1://70308460.4221/"/>
    <hyperlink ref="A21" r:id="rId4" display="garantf1://70308460.4221/"/>
  </hyperlink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87" r:id="rId5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0">
      <selection activeCell="F3" sqref="F3"/>
    </sheetView>
  </sheetViews>
  <sheetFormatPr defaultColWidth="9.140625" defaultRowHeight="12.75"/>
  <sheetData>
    <row r="1" spans="1:12" ht="40.5" customHeight="1">
      <c r="A1" s="204" t="s">
        <v>83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ht="15">
      <c r="A2" s="5"/>
    </row>
    <row r="3" spans="1:8" ht="15">
      <c r="A3" s="3" t="s">
        <v>84</v>
      </c>
      <c r="F3" s="65">
        <f>+J13+L20+J27</f>
        <v>0</v>
      </c>
      <c r="H3" t="s">
        <v>41</v>
      </c>
    </row>
    <row r="4" ht="15">
      <c r="A4" s="3" t="s">
        <v>85</v>
      </c>
    </row>
    <row r="5" ht="15.75">
      <c r="A5" s="3" t="s">
        <v>86</v>
      </c>
    </row>
    <row r="6" ht="15">
      <c r="A6" s="3" t="s">
        <v>87</v>
      </c>
    </row>
    <row r="7" spans="1:2" ht="15">
      <c r="A7" s="205" t="s">
        <v>88</v>
      </c>
      <c r="B7" s="205"/>
    </row>
    <row r="8" spans="1:10" ht="13.5" thickBot="1">
      <c r="A8" s="208" t="s">
        <v>89</v>
      </c>
      <c r="B8" s="208"/>
      <c r="C8" s="208"/>
      <c r="D8" s="208"/>
      <c r="E8" s="208"/>
      <c r="F8" s="208"/>
      <c r="G8" s="208"/>
      <c r="H8" s="208"/>
      <c r="I8" s="208"/>
      <c r="J8" s="208"/>
    </row>
    <row r="9" spans="1:10" ht="50.25" customHeight="1" thickBot="1">
      <c r="A9" s="28" t="s">
        <v>14</v>
      </c>
      <c r="B9" s="189" t="s">
        <v>15</v>
      </c>
      <c r="C9" s="190"/>
      <c r="D9" s="190"/>
      <c r="E9" s="191"/>
      <c r="F9" s="170" t="s">
        <v>17</v>
      </c>
      <c r="G9" s="170" t="s">
        <v>54</v>
      </c>
      <c r="H9" s="170" t="s">
        <v>73</v>
      </c>
      <c r="I9" s="170" t="s">
        <v>74</v>
      </c>
      <c r="J9" s="170" t="s">
        <v>75</v>
      </c>
    </row>
    <row r="10" spans="1:10" ht="26.25" thickBot="1">
      <c r="A10" s="29"/>
      <c r="B10" s="9" t="s">
        <v>21</v>
      </c>
      <c r="C10" s="9" t="s">
        <v>22</v>
      </c>
      <c r="D10" s="9" t="s">
        <v>24</v>
      </c>
      <c r="E10" s="9" t="s">
        <v>23</v>
      </c>
      <c r="F10" s="172"/>
      <c r="G10" s="172"/>
      <c r="H10" s="172"/>
      <c r="I10" s="172"/>
      <c r="J10" s="172"/>
    </row>
    <row r="11" spans="1:10" ht="13.5" thickBot="1">
      <c r="A11" s="29">
        <v>1</v>
      </c>
      <c r="B11" s="9">
        <v>2</v>
      </c>
      <c r="C11" s="9">
        <v>3</v>
      </c>
      <c r="D11" s="9">
        <v>4</v>
      </c>
      <c r="E11" s="9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</row>
    <row r="12" spans="1:10" ht="51.75" thickBot="1">
      <c r="A12" s="29">
        <v>1</v>
      </c>
      <c r="B12" s="9"/>
      <c r="C12" s="9"/>
      <c r="D12" s="9"/>
      <c r="E12" s="9"/>
      <c r="F12" s="24" t="s">
        <v>90</v>
      </c>
      <c r="G12" s="25"/>
      <c r="H12" s="25"/>
      <c r="I12" s="25"/>
      <c r="J12" s="25"/>
    </row>
    <row r="13" spans="1:10" ht="13.5" thickBot="1">
      <c r="A13" s="29" t="s">
        <v>25</v>
      </c>
      <c r="B13" s="9"/>
      <c r="C13" s="9"/>
      <c r="D13" s="9"/>
      <c r="E13" s="9"/>
      <c r="F13" s="24"/>
      <c r="G13" s="25"/>
      <c r="H13" s="25"/>
      <c r="I13" s="25"/>
      <c r="J13" s="25"/>
    </row>
    <row r="14" spans="1:2" ht="15">
      <c r="A14" s="206" t="s">
        <v>88</v>
      </c>
      <c r="B14" s="206"/>
    </row>
    <row r="15" spans="1:12" ht="15.75" thickBot="1">
      <c r="A15" s="207" t="s">
        <v>91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</row>
    <row r="16" spans="1:12" ht="77.25" thickBot="1">
      <c r="A16" s="170" t="s">
        <v>14</v>
      </c>
      <c r="B16" s="199" t="s">
        <v>15</v>
      </c>
      <c r="C16" s="200"/>
      <c r="D16" s="200"/>
      <c r="E16" s="201"/>
      <c r="F16" s="170" t="s">
        <v>16</v>
      </c>
      <c r="G16" s="170" t="s">
        <v>17</v>
      </c>
      <c r="H16" s="170" t="s">
        <v>53</v>
      </c>
      <c r="I16" s="170" t="s">
        <v>92</v>
      </c>
      <c r="J16" s="170" t="s">
        <v>93</v>
      </c>
      <c r="K16" s="26" t="s">
        <v>67</v>
      </c>
      <c r="L16" s="170" t="s">
        <v>69</v>
      </c>
    </row>
    <row r="17" spans="1:12" ht="26.25" thickBot="1">
      <c r="A17" s="172"/>
      <c r="B17" s="9" t="s">
        <v>21</v>
      </c>
      <c r="C17" s="9" t="s">
        <v>22</v>
      </c>
      <c r="D17" s="9" t="s">
        <v>24</v>
      </c>
      <c r="E17" s="9" t="s">
        <v>23</v>
      </c>
      <c r="F17" s="172"/>
      <c r="G17" s="172"/>
      <c r="H17" s="172"/>
      <c r="I17" s="172"/>
      <c r="J17" s="172"/>
      <c r="K17" s="24" t="s">
        <v>68</v>
      </c>
      <c r="L17" s="172"/>
    </row>
    <row r="18" spans="1:12" ht="15.75" thickBot="1">
      <c r="A18" s="10">
        <v>1</v>
      </c>
      <c r="B18" s="11">
        <v>2</v>
      </c>
      <c r="C18" s="11">
        <v>3</v>
      </c>
      <c r="D18" s="11"/>
      <c r="E18" s="11">
        <v>4</v>
      </c>
      <c r="F18" s="11">
        <v>5</v>
      </c>
      <c r="G18" s="11">
        <v>6</v>
      </c>
      <c r="H18" s="11">
        <v>7</v>
      </c>
      <c r="I18" s="11">
        <v>8</v>
      </c>
      <c r="J18" s="11">
        <v>9</v>
      </c>
      <c r="K18" s="11">
        <v>10</v>
      </c>
      <c r="L18" s="11">
        <v>11</v>
      </c>
    </row>
    <row r="19" spans="1:12" ht="24.75" thickBot="1">
      <c r="A19" s="10">
        <v>1</v>
      </c>
      <c r="B19" s="11"/>
      <c r="C19" s="11"/>
      <c r="D19" s="11"/>
      <c r="E19" s="11"/>
      <c r="F19" s="11"/>
      <c r="G19" s="11"/>
      <c r="H19" s="27" t="s">
        <v>94</v>
      </c>
      <c r="I19" s="11"/>
      <c r="J19" s="11"/>
      <c r="K19" s="11"/>
      <c r="L19" s="11"/>
    </row>
    <row r="20" spans="1:12" ht="15.75" thickBot="1">
      <c r="A20" s="12" t="s">
        <v>25</v>
      </c>
      <c r="B20" s="11"/>
      <c r="C20" s="11"/>
      <c r="D20" s="11"/>
      <c r="E20" s="11"/>
      <c r="F20" s="11"/>
      <c r="G20" s="11"/>
      <c r="H20" s="27"/>
      <c r="I20" s="11"/>
      <c r="J20" s="11"/>
      <c r="K20" s="11"/>
      <c r="L20" s="11"/>
    </row>
    <row r="21" spans="1:2" ht="13.5">
      <c r="A21" s="202" t="s">
        <v>95</v>
      </c>
      <c r="B21" s="203"/>
    </row>
    <row r="22" spans="1:10" ht="15.75" thickBot="1">
      <c r="A22" s="166" t="s">
        <v>96</v>
      </c>
      <c r="B22" s="166"/>
      <c r="C22" s="166"/>
      <c r="D22" s="166"/>
      <c r="E22" s="166"/>
      <c r="F22" s="166"/>
      <c r="G22" s="166"/>
      <c r="H22" s="166"/>
      <c r="I22" s="166"/>
      <c r="J22" s="166"/>
    </row>
    <row r="23" spans="1:10" ht="24.75" customHeight="1" thickBot="1">
      <c r="A23" s="28" t="s">
        <v>14</v>
      </c>
      <c r="B23" s="189" t="s">
        <v>15</v>
      </c>
      <c r="C23" s="190"/>
      <c r="D23" s="190"/>
      <c r="E23" s="191"/>
      <c r="F23" s="170" t="s">
        <v>17</v>
      </c>
      <c r="G23" s="170" t="s">
        <v>92</v>
      </c>
      <c r="H23" s="170" t="s">
        <v>73</v>
      </c>
      <c r="I23" s="170" t="s">
        <v>97</v>
      </c>
      <c r="J23" s="170" t="s">
        <v>75</v>
      </c>
    </row>
    <row r="24" spans="1:10" ht="26.25" thickBot="1">
      <c r="A24" s="29"/>
      <c r="B24" s="9" t="s">
        <v>21</v>
      </c>
      <c r="C24" s="9" t="s">
        <v>22</v>
      </c>
      <c r="D24" s="9" t="s">
        <v>24</v>
      </c>
      <c r="E24" s="9" t="s">
        <v>23</v>
      </c>
      <c r="F24" s="172"/>
      <c r="G24" s="172"/>
      <c r="H24" s="172"/>
      <c r="I24" s="172"/>
      <c r="J24" s="172"/>
    </row>
    <row r="25" spans="1:10" ht="13.5" thickBot="1">
      <c r="A25" s="29">
        <v>1</v>
      </c>
      <c r="B25" s="9">
        <v>2</v>
      </c>
      <c r="C25" s="9">
        <v>3</v>
      </c>
      <c r="D25" s="9">
        <v>4</v>
      </c>
      <c r="E25" s="9">
        <v>5</v>
      </c>
      <c r="F25" s="25">
        <v>6</v>
      </c>
      <c r="G25" s="25">
        <v>7</v>
      </c>
      <c r="H25" s="25">
        <v>8</v>
      </c>
      <c r="I25" s="25">
        <v>9</v>
      </c>
      <c r="J25" s="25">
        <v>10</v>
      </c>
    </row>
    <row r="26" spans="1:10" ht="26.25" thickBot="1">
      <c r="A26" s="29">
        <v>1</v>
      </c>
      <c r="B26" s="9"/>
      <c r="C26" s="9"/>
      <c r="D26" s="9"/>
      <c r="E26" s="9"/>
      <c r="F26" s="25" t="s">
        <v>98</v>
      </c>
      <c r="G26" s="25"/>
      <c r="H26" s="25"/>
      <c r="I26" s="25"/>
      <c r="J26" s="25"/>
    </row>
    <row r="27" spans="1:10" ht="13.5" thickBot="1">
      <c r="A27" s="29" t="s">
        <v>25</v>
      </c>
      <c r="B27" s="9"/>
      <c r="C27" s="9"/>
      <c r="D27" s="9"/>
      <c r="E27" s="9"/>
      <c r="F27" s="24"/>
      <c r="G27" s="25"/>
      <c r="H27" s="25"/>
      <c r="I27" s="25"/>
      <c r="J27" s="25"/>
    </row>
  </sheetData>
  <mergeCells count="27">
    <mergeCell ref="A1:L1"/>
    <mergeCell ref="A7:B7"/>
    <mergeCell ref="A14:B14"/>
    <mergeCell ref="A15:L15"/>
    <mergeCell ref="A8:J8"/>
    <mergeCell ref="I9:I10"/>
    <mergeCell ref="J9:J10"/>
    <mergeCell ref="L16:L17"/>
    <mergeCell ref="B23:E23"/>
    <mergeCell ref="F23:F24"/>
    <mergeCell ref="G23:G24"/>
    <mergeCell ref="H23:H24"/>
    <mergeCell ref="I23:I24"/>
    <mergeCell ref="J23:J24"/>
    <mergeCell ref="A22:J22"/>
    <mergeCell ref="A21:B21"/>
    <mergeCell ref="A16:A17"/>
    <mergeCell ref="I16:I17"/>
    <mergeCell ref="J16:J17"/>
    <mergeCell ref="B9:E9"/>
    <mergeCell ref="F9:F10"/>
    <mergeCell ref="G9:G10"/>
    <mergeCell ref="H9:H10"/>
    <mergeCell ref="B16:E16"/>
    <mergeCell ref="F16:F17"/>
    <mergeCell ref="G16:G17"/>
    <mergeCell ref="H16:H17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K7" sqref="K7"/>
    </sheetView>
  </sheetViews>
  <sheetFormatPr defaultColWidth="9.140625" defaultRowHeight="12.75"/>
  <cols>
    <col min="4" max="4" width="10.421875" style="0" customWidth="1"/>
    <col min="7" max="7" width="19.28125" style="0" customWidth="1"/>
  </cols>
  <sheetData>
    <row r="1" spans="1:10" ht="15.75">
      <c r="A1" s="209" t="s">
        <v>61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0" ht="15.75">
      <c r="A2" s="210" t="s">
        <v>27</v>
      </c>
      <c r="B2" s="210"/>
      <c r="C2" s="210"/>
      <c r="D2" s="210"/>
      <c r="E2" s="210"/>
      <c r="F2" s="210"/>
      <c r="G2" s="210"/>
      <c r="H2" s="210"/>
      <c r="I2" s="210"/>
      <c r="J2" s="210"/>
    </row>
    <row r="3" spans="1:10" ht="101.25" customHeight="1">
      <c r="A3" s="163" t="s">
        <v>14</v>
      </c>
      <c r="B3" s="163" t="s">
        <v>15</v>
      </c>
      <c r="C3" s="163"/>
      <c r="D3" s="163"/>
      <c r="E3" s="163"/>
      <c r="F3" s="163" t="s">
        <v>16</v>
      </c>
      <c r="G3" s="163" t="s">
        <v>17</v>
      </c>
      <c r="H3" s="163" t="s">
        <v>62</v>
      </c>
      <c r="I3" s="163" t="s">
        <v>63</v>
      </c>
      <c r="J3" s="163" t="s">
        <v>64</v>
      </c>
    </row>
    <row r="4" spans="1:10" ht="25.5">
      <c r="A4" s="163"/>
      <c r="B4" s="33" t="s">
        <v>21</v>
      </c>
      <c r="C4" s="33" t="s">
        <v>22</v>
      </c>
      <c r="D4" s="33" t="s">
        <v>23</v>
      </c>
      <c r="E4" s="33" t="s">
        <v>24</v>
      </c>
      <c r="F4" s="163"/>
      <c r="G4" s="163"/>
      <c r="H4" s="163"/>
      <c r="I4" s="163"/>
      <c r="J4" s="163"/>
    </row>
    <row r="5" spans="1:10" ht="15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</row>
    <row r="6" spans="1:10" ht="36" customHeight="1">
      <c r="A6" s="78">
        <v>1</v>
      </c>
      <c r="B6" s="74" t="s">
        <v>282</v>
      </c>
      <c r="C6" s="74" t="s">
        <v>337</v>
      </c>
      <c r="D6" s="74" t="s">
        <v>338</v>
      </c>
      <c r="E6" s="74" t="s">
        <v>325</v>
      </c>
      <c r="F6" s="74" t="s">
        <v>326</v>
      </c>
      <c r="G6" s="83" t="s">
        <v>65</v>
      </c>
      <c r="H6" s="78">
        <v>7</v>
      </c>
      <c r="I6" s="78">
        <v>60</v>
      </c>
      <c r="J6" s="75">
        <v>5040</v>
      </c>
    </row>
    <row r="7" spans="1:10" ht="36" customHeight="1">
      <c r="A7" s="78">
        <v>2</v>
      </c>
      <c r="B7" s="74" t="s">
        <v>282</v>
      </c>
      <c r="C7" s="74" t="s">
        <v>283</v>
      </c>
      <c r="D7" s="74" t="s">
        <v>288</v>
      </c>
      <c r="E7" s="74" t="s">
        <v>325</v>
      </c>
      <c r="F7" s="74" t="s">
        <v>326</v>
      </c>
      <c r="G7" s="83" t="s">
        <v>65</v>
      </c>
      <c r="H7" s="78">
        <v>1</v>
      </c>
      <c r="I7" s="78">
        <v>60</v>
      </c>
      <c r="J7" s="75">
        <v>300</v>
      </c>
    </row>
    <row r="8" spans="1:10" ht="15">
      <c r="A8" s="32" t="s">
        <v>25</v>
      </c>
      <c r="B8" s="33"/>
      <c r="C8" s="33"/>
      <c r="D8" s="33"/>
      <c r="E8" s="33"/>
      <c r="F8" s="39"/>
      <c r="G8" s="39"/>
      <c r="H8" s="39"/>
      <c r="I8" s="39"/>
      <c r="J8" s="106">
        <f>+J6+J7</f>
        <v>5340</v>
      </c>
    </row>
  </sheetData>
  <mergeCells count="9">
    <mergeCell ref="A1:J1"/>
    <mergeCell ref="H3:H4"/>
    <mergeCell ref="I3:I4"/>
    <mergeCell ref="J3:J4"/>
    <mergeCell ref="A2:J2"/>
    <mergeCell ref="A3:A4"/>
    <mergeCell ref="B3:E3"/>
    <mergeCell ref="F3:F4"/>
    <mergeCell ref="G3:G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25">
      <selection activeCell="M35" sqref="M35"/>
    </sheetView>
  </sheetViews>
  <sheetFormatPr defaultColWidth="9.140625" defaultRowHeight="12.75"/>
  <sheetData>
    <row r="1" ht="12.75">
      <c r="A1" s="6" t="s">
        <v>45</v>
      </c>
    </row>
    <row r="2" ht="16.5">
      <c r="A2" s="7" t="s">
        <v>46</v>
      </c>
    </row>
    <row r="3" ht="15">
      <c r="A3" s="5"/>
    </row>
    <row r="4" ht="12.75">
      <c r="A4" s="6" t="s">
        <v>47</v>
      </c>
    </row>
    <row r="5" spans="1:9" ht="15">
      <c r="A5" t="s">
        <v>78</v>
      </c>
      <c r="E5" s="3" t="s">
        <v>48</v>
      </c>
      <c r="G5" s="63">
        <f>+L18+L28+J36+'112 (266)'!J8</f>
        <v>5340</v>
      </c>
      <c r="I5" t="s">
        <v>41</v>
      </c>
    </row>
    <row r="6" spans="5:7" ht="15">
      <c r="E6" s="3" t="s">
        <v>77</v>
      </c>
      <c r="G6" s="3" t="s">
        <v>79</v>
      </c>
    </row>
    <row r="8" ht="15">
      <c r="A8" s="22"/>
    </row>
    <row r="9" ht="15.75">
      <c r="A9" s="3" t="s">
        <v>49</v>
      </c>
    </row>
    <row r="10" ht="15">
      <c r="D10" s="3" t="s">
        <v>48</v>
      </c>
    </row>
    <row r="11" spans="1:7" ht="15.75">
      <c r="A11" s="31" t="s">
        <v>81</v>
      </c>
      <c r="F11" s="219" t="s">
        <v>80</v>
      </c>
      <c r="G11" s="219"/>
    </row>
    <row r="13" spans="1:2" ht="12.75">
      <c r="A13" s="146" t="s">
        <v>50</v>
      </c>
      <c r="B13" s="146"/>
    </row>
    <row r="14" ht="15.75" thickBot="1">
      <c r="L14" s="23" t="s">
        <v>51</v>
      </c>
    </row>
    <row r="15" spans="1:12" ht="88.5" customHeight="1" thickBot="1">
      <c r="A15" s="147" t="s">
        <v>14</v>
      </c>
      <c r="B15" s="215" t="s">
        <v>15</v>
      </c>
      <c r="C15" s="216"/>
      <c r="D15" s="216"/>
      <c r="E15" s="217"/>
      <c r="F15" s="213" t="s">
        <v>52</v>
      </c>
      <c r="G15" s="213" t="s">
        <v>17</v>
      </c>
      <c r="H15" s="213" t="s">
        <v>53</v>
      </c>
      <c r="I15" s="213" t="s">
        <v>54</v>
      </c>
      <c r="J15" s="213" t="s">
        <v>55</v>
      </c>
      <c r="K15" s="213" t="s">
        <v>56</v>
      </c>
      <c r="L15" s="211" t="s">
        <v>82</v>
      </c>
    </row>
    <row r="16" spans="1:12" ht="26.25" thickBot="1">
      <c r="A16" s="149"/>
      <c r="B16" s="24" t="s">
        <v>21</v>
      </c>
      <c r="C16" s="24" t="s">
        <v>22</v>
      </c>
      <c r="D16" s="24" t="s">
        <v>23</v>
      </c>
      <c r="E16" s="24" t="s">
        <v>24</v>
      </c>
      <c r="F16" s="214"/>
      <c r="G16" s="214"/>
      <c r="H16" s="214"/>
      <c r="I16" s="214"/>
      <c r="J16" s="214"/>
      <c r="K16" s="214"/>
      <c r="L16" s="212"/>
    </row>
    <row r="17" spans="1:12" ht="77.25" thickBot="1">
      <c r="A17" s="10">
        <v>1</v>
      </c>
      <c r="B17" s="24"/>
      <c r="C17" s="24"/>
      <c r="D17" s="24"/>
      <c r="E17" s="24"/>
      <c r="F17" s="11"/>
      <c r="G17" s="25" t="s">
        <v>57</v>
      </c>
      <c r="H17" s="11"/>
      <c r="I17" s="11"/>
      <c r="J17" s="11"/>
      <c r="K17" s="11"/>
      <c r="L17" s="11">
        <f>+I17*J17*K17</f>
        <v>0</v>
      </c>
    </row>
    <row r="18" spans="1:12" ht="15.75" thickBot="1">
      <c r="A18" s="12" t="s">
        <v>25</v>
      </c>
      <c r="B18" s="24"/>
      <c r="C18" s="24"/>
      <c r="D18" s="24"/>
      <c r="E18" s="24"/>
      <c r="F18" s="11"/>
      <c r="G18" s="11"/>
      <c r="H18" s="11"/>
      <c r="I18" s="11"/>
      <c r="J18" s="11"/>
      <c r="K18" s="11"/>
      <c r="L18" s="11">
        <f>+L17</f>
        <v>0</v>
      </c>
    </row>
    <row r="19" ht="15">
      <c r="A19" s="5"/>
    </row>
    <row r="20" ht="15.75">
      <c r="A20" s="3" t="s">
        <v>58</v>
      </c>
    </row>
    <row r="21" ht="15">
      <c r="A21" s="3" t="s">
        <v>59</v>
      </c>
    </row>
    <row r="22" ht="15">
      <c r="A22" s="3" t="s">
        <v>60</v>
      </c>
    </row>
    <row r="23" spans="1:12" ht="13.5" thickBot="1">
      <c r="A23" s="145" t="s">
        <v>66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</row>
    <row r="24" spans="1:12" ht="88.5" customHeight="1" thickBot="1">
      <c r="A24" s="193" t="s">
        <v>14</v>
      </c>
      <c r="B24" s="199" t="s">
        <v>15</v>
      </c>
      <c r="C24" s="200"/>
      <c r="D24" s="200"/>
      <c r="E24" s="201"/>
      <c r="F24" s="170" t="s">
        <v>16</v>
      </c>
      <c r="G24" s="170" t="s">
        <v>17</v>
      </c>
      <c r="H24" s="170" t="s">
        <v>53</v>
      </c>
      <c r="I24" s="170" t="s">
        <v>54</v>
      </c>
      <c r="J24" s="170" t="s">
        <v>55</v>
      </c>
      <c r="K24" s="26" t="s">
        <v>67</v>
      </c>
      <c r="L24" s="170" t="s">
        <v>69</v>
      </c>
    </row>
    <row r="25" spans="1:12" ht="26.25" thickBot="1">
      <c r="A25" s="159"/>
      <c r="B25" s="9" t="s">
        <v>21</v>
      </c>
      <c r="C25" s="9" t="s">
        <v>22</v>
      </c>
      <c r="D25" s="9" t="s">
        <v>24</v>
      </c>
      <c r="E25" s="9" t="s">
        <v>23</v>
      </c>
      <c r="F25" s="172"/>
      <c r="G25" s="172"/>
      <c r="H25" s="172"/>
      <c r="I25" s="172"/>
      <c r="J25" s="172"/>
      <c r="K25" s="24" t="s">
        <v>68</v>
      </c>
      <c r="L25" s="172"/>
    </row>
    <row r="26" spans="1:12" ht="15.75" thickBot="1">
      <c r="A26" s="11">
        <v>1</v>
      </c>
      <c r="B26" s="11">
        <v>2</v>
      </c>
      <c r="C26" s="11">
        <v>3</v>
      </c>
      <c r="D26" s="11"/>
      <c r="E26" s="11">
        <v>4</v>
      </c>
      <c r="F26" s="11">
        <v>5</v>
      </c>
      <c r="G26" s="11">
        <v>6</v>
      </c>
      <c r="H26" s="11">
        <v>7</v>
      </c>
      <c r="I26" s="11">
        <v>8</v>
      </c>
      <c r="J26" s="11">
        <v>9</v>
      </c>
      <c r="K26" s="11">
        <v>10</v>
      </c>
      <c r="L26" s="10">
        <v>11</v>
      </c>
    </row>
    <row r="27" spans="1:12" ht="84.75" thickBot="1">
      <c r="A27" s="11">
        <v>1</v>
      </c>
      <c r="B27" s="11"/>
      <c r="C27" s="11"/>
      <c r="D27" s="11"/>
      <c r="E27" s="11"/>
      <c r="F27" s="11"/>
      <c r="G27" s="11"/>
      <c r="H27" s="27" t="s">
        <v>70</v>
      </c>
      <c r="I27" s="11"/>
      <c r="J27" s="11"/>
      <c r="K27" s="11"/>
      <c r="L27" s="10">
        <f>+I27*J27*K27*2</f>
        <v>0</v>
      </c>
    </row>
    <row r="28" spans="1:12" ht="15.75" thickBot="1">
      <c r="A28" s="24" t="s">
        <v>25</v>
      </c>
      <c r="B28" s="11"/>
      <c r="C28" s="11"/>
      <c r="D28" s="11"/>
      <c r="E28" s="11"/>
      <c r="F28" s="11"/>
      <c r="G28" s="11"/>
      <c r="H28" s="27"/>
      <c r="I28" s="11"/>
      <c r="J28" s="11"/>
      <c r="K28" s="11"/>
      <c r="L28" s="10">
        <f>+L27</f>
        <v>0</v>
      </c>
    </row>
    <row r="29" spans="1:12" ht="15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</row>
    <row r="30" spans="1:12" ht="12.75" customHeight="1">
      <c r="A30" s="152" t="s">
        <v>71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</row>
    <row r="31" spans="1:12" ht="15" customHeight="1" thickBot="1">
      <c r="A31" s="218" t="s">
        <v>72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</row>
    <row r="32" spans="1:10" ht="50.25" customHeight="1" thickBot="1">
      <c r="A32" s="28" t="s">
        <v>14</v>
      </c>
      <c r="B32" s="189" t="s">
        <v>15</v>
      </c>
      <c r="C32" s="190"/>
      <c r="D32" s="190"/>
      <c r="E32" s="191"/>
      <c r="F32" s="170" t="s">
        <v>17</v>
      </c>
      <c r="G32" s="170" t="s">
        <v>54</v>
      </c>
      <c r="H32" s="170" t="s">
        <v>73</v>
      </c>
      <c r="I32" s="170" t="s">
        <v>74</v>
      </c>
      <c r="J32" s="170" t="s">
        <v>75</v>
      </c>
    </row>
    <row r="33" spans="1:10" ht="26.25" thickBot="1">
      <c r="A33" s="29"/>
      <c r="B33" s="9" t="s">
        <v>21</v>
      </c>
      <c r="C33" s="9" t="s">
        <v>22</v>
      </c>
      <c r="D33" s="9" t="s">
        <v>24</v>
      </c>
      <c r="E33" s="9" t="s">
        <v>23</v>
      </c>
      <c r="F33" s="172"/>
      <c r="G33" s="172"/>
      <c r="H33" s="172"/>
      <c r="I33" s="172"/>
      <c r="J33" s="172"/>
    </row>
    <row r="34" spans="1:10" ht="13.5" thickBot="1">
      <c r="A34" s="29">
        <v>1</v>
      </c>
      <c r="B34" s="9">
        <v>2</v>
      </c>
      <c r="C34" s="9">
        <v>3</v>
      </c>
      <c r="D34" s="9">
        <v>4</v>
      </c>
      <c r="E34" s="9">
        <v>5</v>
      </c>
      <c r="F34" s="25">
        <v>6</v>
      </c>
      <c r="G34" s="25">
        <v>7</v>
      </c>
      <c r="H34" s="25">
        <v>8</v>
      </c>
      <c r="I34" s="25">
        <v>9</v>
      </c>
      <c r="J34" s="25">
        <v>10</v>
      </c>
    </row>
    <row r="35" spans="1:10" ht="102.75" thickBot="1">
      <c r="A35" s="29">
        <v>1</v>
      </c>
      <c r="B35" s="9"/>
      <c r="C35" s="9"/>
      <c r="D35" s="9"/>
      <c r="E35" s="9"/>
      <c r="F35" s="24" t="s">
        <v>76</v>
      </c>
      <c r="G35" s="25"/>
      <c r="H35" s="25"/>
      <c r="I35" s="25"/>
      <c r="J35" s="25">
        <f>+G35*H35*I35</f>
        <v>0</v>
      </c>
    </row>
    <row r="36" spans="1:10" ht="13.5" thickBot="1">
      <c r="A36" s="28" t="s">
        <v>25</v>
      </c>
      <c r="B36" s="18"/>
      <c r="C36" s="18"/>
      <c r="D36" s="18"/>
      <c r="E36" s="18"/>
      <c r="F36" s="13"/>
      <c r="G36" s="30"/>
      <c r="H36" s="30"/>
      <c r="I36" s="30"/>
      <c r="J36" s="30">
        <f>+J35</f>
        <v>0</v>
      </c>
    </row>
  </sheetData>
  <mergeCells count="29">
    <mergeCell ref="F11:G11"/>
    <mergeCell ref="A13:B13"/>
    <mergeCell ref="L24:L25"/>
    <mergeCell ref="B32:E32"/>
    <mergeCell ref="F32:F33"/>
    <mergeCell ref="G32:G33"/>
    <mergeCell ref="H32:H33"/>
    <mergeCell ref="I32:I33"/>
    <mergeCell ref="J32:J33"/>
    <mergeCell ref="A29:L29"/>
    <mergeCell ref="A30:L30"/>
    <mergeCell ref="A31:L31"/>
    <mergeCell ref="A24:A25"/>
    <mergeCell ref="B24:E24"/>
    <mergeCell ref="F24:F25"/>
    <mergeCell ref="G24:G25"/>
    <mergeCell ref="H24:H25"/>
    <mergeCell ref="I24:I25"/>
    <mergeCell ref="J24:J25"/>
    <mergeCell ref="A23:L23"/>
    <mergeCell ref="L15:L16"/>
    <mergeCell ref="H15:H16"/>
    <mergeCell ref="I15:I16"/>
    <mergeCell ref="J15:J16"/>
    <mergeCell ref="K15:K16"/>
    <mergeCell ref="A15:A16"/>
    <mergeCell ref="B15:E15"/>
    <mergeCell ref="F15:F16"/>
    <mergeCell ref="G15:G16"/>
  </mergeCells>
  <hyperlinks>
    <hyperlink ref="A1" r:id="rId1" display="garantf1://70308460.1003425243/"/>
    <hyperlink ref="A4" r:id="rId2" display="garantf1://70308460.1003425243/"/>
    <hyperlink ref="A13" r:id="rId3" display="garantf1://70308460.4212/"/>
    <hyperlink ref="L15" location="sub_103" display="sub_103"/>
    <hyperlink ref="A23" r:id="rId4" display="garantf1://70308460.4226/"/>
    <hyperlink ref="A30" r:id="rId5" display="garantf1://70308460.4226/"/>
  </hyperlinks>
  <printOptions/>
  <pageMargins left="0.3937007874015748" right="0" top="0.3937007874015748" bottom="0.3937007874015748" header="0.5118110236220472" footer="0.5118110236220472"/>
  <pageSetup horizontalDpi="600" verticalDpi="600" orientation="portrait" paperSize="9" scale="77" r:id="rId6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4">
      <selection activeCell="K18" sqref="K18"/>
    </sheetView>
  </sheetViews>
  <sheetFormatPr defaultColWidth="9.140625" defaultRowHeight="12.75"/>
  <cols>
    <col min="4" max="4" width="12.421875" style="0" customWidth="1"/>
    <col min="6" max="6" width="12.421875" style="0" customWidth="1"/>
    <col min="7" max="7" width="14.7109375" style="0" bestFit="1" customWidth="1"/>
    <col min="9" max="9" width="12.7109375" style="0" bestFit="1" customWidth="1"/>
    <col min="10" max="10" width="9.57421875" style="0" bestFit="1" customWidth="1"/>
  </cols>
  <sheetData>
    <row r="1" spans="1:10" ht="25.5" customHeight="1">
      <c r="A1" s="225" t="s">
        <v>31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ht="46.5" customHeight="1">
      <c r="A2" s="226" t="s">
        <v>32</v>
      </c>
      <c r="B2" s="226"/>
      <c r="C2" s="226"/>
      <c r="D2" s="226"/>
      <c r="E2" s="226"/>
      <c r="F2" s="226"/>
      <c r="G2" s="226"/>
      <c r="H2" s="226"/>
      <c r="I2" s="226"/>
      <c r="J2" s="226"/>
    </row>
    <row r="3" spans="1:10" ht="15" customHeight="1">
      <c r="A3" s="230" t="s">
        <v>44</v>
      </c>
      <c r="B3" s="230"/>
      <c r="C3" s="230"/>
      <c r="D3" s="230"/>
      <c r="E3" s="230"/>
      <c r="F3" s="62">
        <f>+I20</f>
        <v>10315200</v>
      </c>
      <c r="G3" s="55"/>
      <c r="H3" s="21"/>
      <c r="I3" s="16" t="s">
        <v>41</v>
      </c>
      <c r="J3" s="17"/>
    </row>
    <row r="4" spans="1:10" ht="15.75" customHeight="1">
      <c r="A4" s="231" t="s">
        <v>42</v>
      </c>
      <c r="B4" s="231"/>
      <c r="C4" s="231"/>
      <c r="D4" s="231"/>
      <c r="E4" s="231"/>
      <c r="F4" s="231"/>
      <c r="G4" s="231"/>
      <c r="H4" s="231"/>
      <c r="I4" s="231"/>
      <c r="J4" s="231"/>
    </row>
    <row r="5" spans="1:10" ht="15">
      <c r="A5" s="161"/>
      <c r="B5" s="161"/>
      <c r="C5" s="161"/>
      <c r="D5" s="161"/>
      <c r="E5" s="161"/>
      <c r="F5" s="161"/>
      <c r="G5" s="161"/>
      <c r="H5" s="161"/>
      <c r="I5" s="161"/>
      <c r="J5" s="161"/>
    </row>
    <row r="6" spans="1:10" ht="15" customHeight="1">
      <c r="A6" s="223" t="s">
        <v>33</v>
      </c>
      <c r="B6" s="223"/>
      <c r="C6" s="223"/>
      <c r="D6" s="223"/>
      <c r="E6" s="223"/>
      <c r="F6" s="223"/>
      <c r="G6" s="223"/>
      <c r="H6" s="223"/>
      <c r="I6" s="223"/>
      <c r="J6" s="223"/>
    </row>
    <row r="7" spans="1:10" ht="20.25" customHeight="1">
      <c r="A7" s="228" t="s">
        <v>43</v>
      </c>
      <c r="B7" s="228"/>
      <c r="C7" s="228"/>
      <c r="D7" s="228"/>
      <c r="E7" s="228"/>
      <c r="F7" s="229"/>
      <c r="G7" s="229"/>
      <c r="H7" s="16" t="s">
        <v>41</v>
      </c>
      <c r="I7" s="16"/>
      <c r="J7" s="16"/>
    </row>
    <row r="8" spans="1:10" ht="15.75" customHeight="1">
      <c r="A8" s="223" t="s">
        <v>42</v>
      </c>
      <c r="B8" s="223"/>
      <c r="C8" s="223"/>
      <c r="D8" s="223"/>
      <c r="E8" s="223"/>
      <c r="F8" s="223"/>
      <c r="G8" s="223"/>
      <c r="H8" s="223"/>
      <c r="I8" s="223"/>
      <c r="J8" s="223"/>
    </row>
    <row r="9" spans="1:10" ht="15">
      <c r="A9" s="161"/>
      <c r="B9" s="161"/>
      <c r="C9" s="161"/>
      <c r="D9" s="161"/>
      <c r="E9" s="161"/>
      <c r="F9" s="161"/>
      <c r="G9" s="161"/>
      <c r="H9" s="161"/>
      <c r="I9" s="161"/>
      <c r="J9" s="161"/>
    </row>
    <row r="10" spans="1:9" ht="12.75">
      <c r="A10" s="8"/>
      <c r="B10" s="221"/>
      <c r="C10" s="221"/>
      <c r="D10" s="221"/>
      <c r="E10" s="221"/>
      <c r="F10" s="8"/>
      <c r="G10" s="8"/>
      <c r="H10" s="8"/>
      <c r="I10" s="8"/>
    </row>
    <row r="11" spans="1:9" ht="12.75">
      <c r="A11" s="152" t="s">
        <v>34</v>
      </c>
      <c r="B11" s="152"/>
      <c r="C11" s="152"/>
      <c r="D11" s="152"/>
      <c r="E11" s="152"/>
      <c r="F11" s="221"/>
      <c r="G11" s="221"/>
      <c r="H11" s="223" t="s">
        <v>35</v>
      </c>
      <c r="I11" s="223"/>
    </row>
    <row r="12" spans="1:9" ht="12.75">
      <c r="A12" s="182"/>
      <c r="B12" s="182"/>
      <c r="C12" s="182"/>
      <c r="D12" s="182"/>
      <c r="E12" s="182"/>
      <c r="F12" s="222"/>
      <c r="G12" s="222"/>
      <c r="H12" s="224"/>
      <c r="I12" s="224"/>
    </row>
    <row r="13" spans="1:9" ht="50.25" customHeight="1">
      <c r="A13" s="165" t="s">
        <v>14</v>
      </c>
      <c r="B13" s="165" t="s">
        <v>15</v>
      </c>
      <c r="C13" s="165"/>
      <c r="D13" s="165"/>
      <c r="E13" s="165"/>
      <c r="F13" s="165" t="s">
        <v>16</v>
      </c>
      <c r="G13" s="165" t="s">
        <v>36</v>
      </c>
      <c r="H13" s="220" t="s">
        <v>37</v>
      </c>
      <c r="I13" s="165" t="s">
        <v>38</v>
      </c>
    </row>
    <row r="14" spans="1:9" ht="25.5">
      <c r="A14" s="165"/>
      <c r="B14" s="33" t="s">
        <v>21</v>
      </c>
      <c r="C14" s="33" t="s">
        <v>22</v>
      </c>
      <c r="D14" s="33" t="s">
        <v>23</v>
      </c>
      <c r="E14" s="33" t="s">
        <v>24</v>
      </c>
      <c r="F14" s="165"/>
      <c r="G14" s="165"/>
      <c r="H14" s="220"/>
      <c r="I14" s="165"/>
    </row>
    <row r="15" spans="1:9" ht="12.75">
      <c r="A15" s="78">
        <v>1</v>
      </c>
      <c r="B15" s="74" t="s">
        <v>282</v>
      </c>
      <c r="C15" s="74" t="s">
        <v>283</v>
      </c>
      <c r="D15" s="74" t="s">
        <v>284</v>
      </c>
      <c r="E15" s="74" t="s">
        <v>289</v>
      </c>
      <c r="F15" s="74" t="s">
        <v>290</v>
      </c>
      <c r="G15" s="77">
        <f>+'111( 211)'!J27</f>
        <v>34091000</v>
      </c>
      <c r="H15" s="101">
        <v>0.302</v>
      </c>
      <c r="I15" s="51">
        <f>+'[1]№1'!$K$117</f>
        <v>10296100</v>
      </c>
    </row>
    <row r="16" spans="1:10" ht="12.75">
      <c r="A16" s="78">
        <v>2</v>
      </c>
      <c r="B16" s="74" t="s">
        <v>282</v>
      </c>
      <c r="C16" s="74" t="s">
        <v>282</v>
      </c>
      <c r="D16" s="74" t="s">
        <v>329</v>
      </c>
      <c r="E16" s="74" t="s">
        <v>289</v>
      </c>
      <c r="F16" s="74" t="s">
        <v>290</v>
      </c>
      <c r="G16" s="77">
        <f>+'111( 211)'!J28</f>
        <v>7900</v>
      </c>
      <c r="H16" s="101">
        <f>+H15</f>
        <v>0.302</v>
      </c>
      <c r="I16" s="75">
        <v>2500</v>
      </c>
      <c r="J16" s="73"/>
    </row>
    <row r="17" spans="1:9" ht="12.75">
      <c r="A17" s="78">
        <v>3</v>
      </c>
      <c r="B17" s="74" t="s">
        <v>282</v>
      </c>
      <c r="C17" s="74" t="s">
        <v>282</v>
      </c>
      <c r="D17" s="74" t="s">
        <v>329</v>
      </c>
      <c r="E17" s="74" t="s">
        <v>289</v>
      </c>
      <c r="F17" s="74" t="s">
        <v>290</v>
      </c>
      <c r="G17" s="77">
        <f>+'111( 211)'!J29</f>
        <v>16700</v>
      </c>
      <c r="H17" s="101">
        <f>+H16</f>
        <v>0.302</v>
      </c>
      <c r="I17" s="75">
        <v>5000</v>
      </c>
    </row>
    <row r="18" spans="1:9" ht="12.75">
      <c r="A18" s="78">
        <v>4</v>
      </c>
      <c r="B18" s="74" t="s">
        <v>282</v>
      </c>
      <c r="C18" s="74" t="s">
        <v>282</v>
      </c>
      <c r="D18" s="74" t="s">
        <v>329</v>
      </c>
      <c r="E18" s="74" t="s">
        <v>289</v>
      </c>
      <c r="F18" s="74" t="s">
        <v>290</v>
      </c>
      <c r="G18" s="77">
        <f>+'111( 211)'!J30</f>
        <v>20300</v>
      </c>
      <c r="H18" s="101">
        <v>0.302</v>
      </c>
      <c r="I18" s="51">
        <v>6100</v>
      </c>
    </row>
    <row r="19" spans="1:9" ht="12.75">
      <c r="A19" s="78">
        <v>5</v>
      </c>
      <c r="B19" s="74" t="s">
        <v>282</v>
      </c>
      <c r="C19" s="74" t="s">
        <v>282</v>
      </c>
      <c r="D19" s="74" t="s">
        <v>329</v>
      </c>
      <c r="E19" s="74" t="s">
        <v>289</v>
      </c>
      <c r="F19" s="74" t="s">
        <v>290</v>
      </c>
      <c r="G19" s="77">
        <f>+'111( 211)'!J31</f>
        <v>18300</v>
      </c>
      <c r="H19" s="101">
        <v>0.302</v>
      </c>
      <c r="I19" s="117">
        <v>5500</v>
      </c>
    </row>
    <row r="20" spans="1:9" ht="15">
      <c r="A20" s="39" t="s">
        <v>25</v>
      </c>
      <c r="B20" s="33"/>
      <c r="C20" s="33"/>
      <c r="D20" s="33"/>
      <c r="E20" s="33"/>
      <c r="F20" s="39"/>
      <c r="G20" s="39"/>
      <c r="H20" s="39"/>
      <c r="I20" s="77">
        <f>SUM(I15:I19)</f>
        <v>10315200</v>
      </c>
    </row>
    <row r="21" spans="1:9" ht="33" customHeight="1">
      <c r="A21" s="227" t="s">
        <v>281</v>
      </c>
      <c r="B21" s="227"/>
      <c r="C21" s="227"/>
      <c r="D21" s="227"/>
      <c r="E21" s="227"/>
      <c r="F21" s="227"/>
      <c r="G21" s="227"/>
      <c r="H21" s="227"/>
      <c r="I21" s="227"/>
    </row>
    <row r="22" ht="15">
      <c r="A22" s="19"/>
    </row>
    <row r="23" ht="15">
      <c r="A23" s="19"/>
    </row>
    <row r="31" ht="12.75">
      <c r="J31" s="54"/>
    </row>
  </sheetData>
  <mergeCells count="22">
    <mergeCell ref="A1:J1"/>
    <mergeCell ref="A2:J2"/>
    <mergeCell ref="A21:I21"/>
    <mergeCell ref="A7:E7"/>
    <mergeCell ref="F7:G7"/>
    <mergeCell ref="A3:E3"/>
    <mergeCell ref="A4:J4"/>
    <mergeCell ref="A5:J5"/>
    <mergeCell ref="A6:J6"/>
    <mergeCell ref="A8:J8"/>
    <mergeCell ref="A9:J9"/>
    <mergeCell ref="B10:E10"/>
    <mergeCell ref="A11:E12"/>
    <mergeCell ref="F11:F12"/>
    <mergeCell ref="G11:G12"/>
    <mergeCell ref="H11:I12"/>
    <mergeCell ref="H13:H14"/>
    <mergeCell ref="I13:I14"/>
    <mergeCell ref="A13:A14"/>
    <mergeCell ref="B13:E13"/>
    <mergeCell ref="F13:F14"/>
    <mergeCell ref="G13:G14"/>
  </mergeCells>
  <hyperlinks>
    <hyperlink ref="A1" r:id="rId1" display="garantf1://70308460.1003425242/"/>
    <hyperlink ref="A3" r:id="rId2" display="garantf1://70308460.1003425242/"/>
    <hyperlink ref="A11" r:id="rId3" display="garantf1://70308460.4213/"/>
    <hyperlink ref="H13" r:id="rId4" display="sub_102"/>
  </hyperlinks>
  <printOptions/>
  <pageMargins left="0.1968503937007874" right="0" top="0.3937007874015748" bottom="0.3937007874015748" header="0.5118110236220472" footer="0.5118110236220472"/>
  <pageSetup horizontalDpi="600" verticalDpi="600" orientation="portrait" paperSize="9" scale="95" r:id="rId5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1">
      <selection activeCell="K16" sqref="K16"/>
    </sheetView>
  </sheetViews>
  <sheetFormatPr defaultColWidth="9.140625" defaultRowHeight="12.75"/>
  <cols>
    <col min="4" max="4" width="11.00390625" style="0" customWidth="1"/>
    <col min="5" max="5" width="14.421875" style="0" customWidth="1"/>
    <col min="7" max="7" width="10.421875" style="0" customWidth="1"/>
    <col min="10" max="10" width="15.7109375" style="0" customWidth="1"/>
    <col min="11" max="11" width="12.8515625" style="0" customWidth="1"/>
  </cols>
  <sheetData>
    <row r="1" ht="15.75">
      <c r="J1" s="1" t="s">
        <v>0</v>
      </c>
    </row>
    <row r="2" spans="7:10" ht="15.75">
      <c r="G2" t="s">
        <v>304</v>
      </c>
      <c r="J2" s="1" t="s">
        <v>1</v>
      </c>
    </row>
    <row r="3" ht="12.75">
      <c r="J3" s="2" t="s">
        <v>2</v>
      </c>
    </row>
    <row r="4" ht="12.75">
      <c r="J4" s="2"/>
    </row>
    <row r="5" ht="12.75">
      <c r="J5" s="2" t="s">
        <v>3</v>
      </c>
    </row>
    <row r="6" spans="6:10" ht="12.75">
      <c r="F6" s="232" t="s">
        <v>39</v>
      </c>
      <c r="G6" s="232"/>
      <c r="H6" s="232"/>
      <c r="I6" s="232"/>
      <c r="J6" s="232"/>
    </row>
    <row r="7" ht="15.75">
      <c r="J7" s="1" t="s">
        <v>1</v>
      </c>
    </row>
    <row r="8" spans="6:10" ht="12.75">
      <c r="F8" s="232" t="s">
        <v>40</v>
      </c>
      <c r="G8" s="232"/>
      <c r="H8" s="232"/>
      <c r="I8" s="232"/>
      <c r="J8" s="232"/>
    </row>
    <row r="9" ht="15.75">
      <c r="J9" s="1" t="s">
        <v>4</v>
      </c>
    </row>
    <row r="10" ht="15.75">
      <c r="A10" s="3" t="s">
        <v>5</v>
      </c>
    </row>
    <row r="11" ht="15.75">
      <c r="A11" s="4" t="s">
        <v>345</v>
      </c>
    </row>
    <row r="12" spans="1:8" ht="27.75" customHeight="1">
      <c r="A12" s="3" t="s">
        <v>317</v>
      </c>
      <c r="B12" s="45"/>
      <c r="C12" s="90"/>
      <c r="D12" s="233" t="s">
        <v>339</v>
      </c>
      <c r="E12" s="233"/>
      <c r="F12" s="233"/>
      <c r="G12" s="233"/>
      <c r="H12" s="233"/>
    </row>
    <row r="13" ht="15">
      <c r="A13" s="3" t="s">
        <v>6</v>
      </c>
    </row>
    <row r="14" spans="1:11" ht="15">
      <c r="A14" s="5"/>
      <c r="J14" s="53" t="s">
        <v>310</v>
      </c>
      <c r="K14" s="66">
        <f>+E18+'119 (213)'!F3+'112 (212.226)'!G5+'113 (226.296)'!F3+'242 (221)'!F3+'243 (228,225,310,347)'!D3+'244 (221)'!F4+'350 (296)'!F2+'851 (291)'!F2+'852, 853 (291,292)'!E3+'852, 853 (291,292)'!E17</f>
        <v>57815116.9983712</v>
      </c>
    </row>
    <row r="15" spans="1:11" ht="12.75">
      <c r="A15" s="6" t="s">
        <v>7</v>
      </c>
      <c r="K15" s="54">
        <f>+'[2]Роспись расходов'!$K$702</f>
        <v>57815117</v>
      </c>
    </row>
    <row r="16" spans="1:11" ht="16.5">
      <c r="A16" s="7" t="s">
        <v>8</v>
      </c>
      <c r="K16" s="54">
        <f>+K14-K15</f>
        <v>-0.0016288012266159058</v>
      </c>
    </row>
    <row r="17" spans="1:11" ht="15">
      <c r="A17" s="5"/>
      <c r="K17" s="54"/>
    </row>
    <row r="18" spans="1:7" ht="12.75">
      <c r="A18" s="6" t="s">
        <v>9</v>
      </c>
      <c r="E18" s="235">
        <f>+J33+J41</f>
        <v>34154200</v>
      </c>
      <c r="G18" t="s">
        <v>41</v>
      </c>
    </row>
    <row r="19" ht="15.75">
      <c r="A19" s="3" t="s">
        <v>10</v>
      </c>
    </row>
    <row r="20" spans="1:7" ht="15.75">
      <c r="A20" s="3" t="s">
        <v>11</v>
      </c>
      <c r="E20" s="64"/>
      <c r="G20" t="s">
        <v>41</v>
      </c>
    </row>
    <row r="21" ht="15.75">
      <c r="A21" s="3" t="s">
        <v>10</v>
      </c>
    </row>
    <row r="22" ht="15">
      <c r="A22" s="3" t="s">
        <v>12</v>
      </c>
    </row>
    <row r="23" spans="1:10" ht="12.75">
      <c r="A23" s="182" t="s">
        <v>13</v>
      </c>
      <c r="B23" s="182"/>
      <c r="C23" s="182"/>
      <c r="D23" s="182"/>
      <c r="E23" s="182"/>
      <c r="F23" s="182"/>
      <c r="G23" s="182"/>
      <c r="H23" s="182"/>
      <c r="I23" s="182"/>
      <c r="J23" s="182"/>
    </row>
    <row r="24" spans="1:10" ht="37.5" customHeight="1">
      <c r="A24" s="163" t="s">
        <v>14</v>
      </c>
      <c r="B24" s="163" t="s">
        <v>15</v>
      </c>
      <c r="C24" s="163"/>
      <c r="D24" s="163"/>
      <c r="E24" s="163"/>
      <c r="F24" s="165" t="s">
        <v>16</v>
      </c>
      <c r="G24" s="165" t="s">
        <v>17</v>
      </c>
      <c r="H24" s="165" t="s">
        <v>18</v>
      </c>
      <c r="I24" s="165" t="s">
        <v>19</v>
      </c>
      <c r="J24" s="165" t="s">
        <v>20</v>
      </c>
    </row>
    <row r="25" spans="1:10" ht="25.5">
      <c r="A25" s="163"/>
      <c r="B25" s="33" t="s">
        <v>21</v>
      </c>
      <c r="C25" s="33" t="s">
        <v>22</v>
      </c>
      <c r="D25" s="33" t="s">
        <v>23</v>
      </c>
      <c r="E25" s="33" t="s">
        <v>24</v>
      </c>
      <c r="F25" s="165"/>
      <c r="G25" s="165"/>
      <c r="H25" s="165"/>
      <c r="I25" s="165"/>
      <c r="J25" s="165"/>
    </row>
    <row r="26" spans="1:10" ht="15">
      <c r="A26" s="39">
        <v>1</v>
      </c>
      <c r="B26" s="39">
        <v>2</v>
      </c>
      <c r="C26" s="39">
        <v>3</v>
      </c>
      <c r="D26" s="39">
        <v>4</v>
      </c>
      <c r="E26" s="39">
        <v>5</v>
      </c>
      <c r="F26" s="39">
        <v>6</v>
      </c>
      <c r="G26" s="39">
        <v>7</v>
      </c>
      <c r="H26" s="39">
        <v>8</v>
      </c>
      <c r="I26" s="39">
        <v>9</v>
      </c>
      <c r="J26" s="39">
        <v>10</v>
      </c>
    </row>
    <row r="27" spans="1:10" ht="22.5">
      <c r="A27" s="78">
        <v>1</v>
      </c>
      <c r="B27" s="74" t="s">
        <v>282</v>
      </c>
      <c r="C27" s="74" t="s">
        <v>283</v>
      </c>
      <c r="D27" s="74" t="s">
        <v>284</v>
      </c>
      <c r="E27" s="74" t="s">
        <v>285</v>
      </c>
      <c r="F27" s="74" t="s">
        <v>286</v>
      </c>
      <c r="G27" s="40" t="s">
        <v>287</v>
      </c>
      <c r="H27" s="78">
        <v>3243000</v>
      </c>
      <c r="I27" s="78">
        <v>10</v>
      </c>
      <c r="J27" s="51">
        <f>+'[1]№1'!$K$36</f>
        <v>34091000</v>
      </c>
    </row>
    <row r="28" spans="1:10" ht="22.5">
      <c r="A28" s="78">
        <v>2</v>
      </c>
      <c r="B28" s="74" t="s">
        <v>282</v>
      </c>
      <c r="C28" s="74" t="s">
        <v>282</v>
      </c>
      <c r="D28" s="74" t="s">
        <v>329</v>
      </c>
      <c r="E28" s="74" t="s">
        <v>285</v>
      </c>
      <c r="F28" s="74" t="s">
        <v>286</v>
      </c>
      <c r="G28" s="40" t="s">
        <v>287</v>
      </c>
      <c r="H28" s="75">
        <v>7900</v>
      </c>
      <c r="I28" s="78">
        <v>1</v>
      </c>
      <c r="J28" s="75">
        <v>7900</v>
      </c>
    </row>
    <row r="29" spans="1:10" ht="22.5">
      <c r="A29" s="78">
        <v>3</v>
      </c>
      <c r="B29" s="74" t="s">
        <v>282</v>
      </c>
      <c r="C29" s="74" t="s">
        <v>282</v>
      </c>
      <c r="D29" s="74" t="s">
        <v>329</v>
      </c>
      <c r="E29" s="74" t="s">
        <v>285</v>
      </c>
      <c r="F29" s="74" t="s">
        <v>286</v>
      </c>
      <c r="G29" s="40" t="s">
        <v>287</v>
      </c>
      <c r="H29" s="75">
        <v>16700</v>
      </c>
      <c r="I29" s="78">
        <v>1</v>
      </c>
      <c r="J29" s="75">
        <v>16700</v>
      </c>
    </row>
    <row r="30" spans="1:10" ht="22.5">
      <c r="A30" s="78">
        <v>4</v>
      </c>
      <c r="B30" s="74" t="s">
        <v>282</v>
      </c>
      <c r="C30" s="74" t="s">
        <v>282</v>
      </c>
      <c r="D30" s="74" t="s">
        <v>329</v>
      </c>
      <c r="E30" s="74" t="s">
        <v>285</v>
      </c>
      <c r="F30" s="74" t="s">
        <v>286</v>
      </c>
      <c r="G30" s="40" t="s">
        <v>287</v>
      </c>
      <c r="H30" s="75">
        <v>20300</v>
      </c>
      <c r="I30" s="78">
        <v>1</v>
      </c>
      <c r="J30" s="75">
        <v>20300</v>
      </c>
    </row>
    <row r="31" spans="1:10" ht="22.5">
      <c r="A31" s="78">
        <v>5</v>
      </c>
      <c r="B31" s="74" t="s">
        <v>282</v>
      </c>
      <c r="C31" s="74" t="s">
        <v>282</v>
      </c>
      <c r="D31" s="74" t="s">
        <v>329</v>
      </c>
      <c r="E31" s="74" t="s">
        <v>285</v>
      </c>
      <c r="F31" s="74" t="s">
        <v>286</v>
      </c>
      <c r="G31" s="40" t="s">
        <v>287</v>
      </c>
      <c r="H31" s="75">
        <v>18300</v>
      </c>
      <c r="I31" s="78">
        <v>1</v>
      </c>
      <c r="J31" s="75">
        <v>18300</v>
      </c>
    </row>
    <row r="32" spans="1:10" ht="12.75">
      <c r="A32" s="78"/>
      <c r="B32" s="74"/>
      <c r="C32" s="74"/>
      <c r="D32" s="74"/>
      <c r="E32" s="74"/>
      <c r="F32" s="74"/>
      <c r="G32" s="40"/>
      <c r="H32" s="75"/>
      <c r="I32" s="78"/>
      <c r="J32" s="75"/>
    </row>
    <row r="33" spans="1:10" ht="15">
      <c r="A33" s="39" t="s">
        <v>25</v>
      </c>
      <c r="B33" s="39"/>
      <c r="C33" s="39"/>
      <c r="D33" s="39"/>
      <c r="E33" s="39"/>
      <c r="F33" s="39"/>
      <c r="G33" s="39"/>
      <c r="H33" s="39"/>
      <c r="I33" s="39"/>
      <c r="J33" s="77">
        <f>SUM(J27:J32)</f>
        <v>34154200</v>
      </c>
    </row>
    <row r="34" spans="1:10" ht="15" customHeight="1">
      <c r="A34" s="234" t="s">
        <v>26</v>
      </c>
      <c r="B34" s="234"/>
      <c r="C34" s="234"/>
      <c r="D34" s="234"/>
      <c r="E34" s="234"/>
      <c r="F34" s="234"/>
      <c r="G34" s="234"/>
      <c r="H34" s="234"/>
      <c r="I34" s="234"/>
      <c r="J34" s="234"/>
    </row>
    <row r="35" spans="1:10" ht="15.75">
      <c r="A35" s="210" t="s">
        <v>27</v>
      </c>
      <c r="B35" s="210"/>
      <c r="C35" s="210"/>
      <c r="D35" s="210"/>
      <c r="E35" s="210"/>
      <c r="F35" s="210"/>
      <c r="G35" s="210"/>
      <c r="H35" s="210"/>
      <c r="I35" s="210"/>
      <c r="J35" s="210"/>
    </row>
    <row r="36" spans="1:10" ht="37.5" customHeight="1">
      <c r="A36" s="163" t="s">
        <v>14</v>
      </c>
      <c r="B36" s="163" t="s">
        <v>15</v>
      </c>
      <c r="C36" s="163"/>
      <c r="D36" s="163"/>
      <c r="E36" s="163"/>
      <c r="F36" s="165" t="s">
        <v>16</v>
      </c>
      <c r="G36" s="165" t="s">
        <v>17</v>
      </c>
      <c r="H36" s="165" t="s">
        <v>18</v>
      </c>
      <c r="I36" s="165" t="s">
        <v>19</v>
      </c>
      <c r="J36" s="165" t="s">
        <v>20</v>
      </c>
    </row>
    <row r="37" spans="1:10" ht="25.5">
      <c r="A37" s="163"/>
      <c r="B37" s="33" t="s">
        <v>21</v>
      </c>
      <c r="C37" s="33" t="s">
        <v>22</v>
      </c>
      <c r="D37" s="33" t="s">
        <v>23</v>
      </c>
      <c r="E37" s="33" t="s">
        <v>24</v>
      </c>
      <c r="F37" s="165"/>
      <c r="G37" s="165"/>
      <c r="H37" s="165"/>
      <c r="I37" s="165"/>
      <c r="J37" s="165"/>
    </row>
    <row r="38" spans="1:10" ht="15">
      <c r="A38" s="39">
        <v>1</v>
      </c>
      <c r="B38" s="39">
        <v>2</v>
      </c>
      <c r="C38" s="39">
        <v>3</v>
      </c>
      <c r="D38" s="39">
        <v>4</v>
      </c>
      <c r="E38" s="39">
        <v>5</v>
      </c>
      <c r="F38" s="39">
        <v>6</v>
      </c>
      <c r="G38" s="39">
        <v>7</v>
      </c>
      <c r="H38" s="39">
        <v>8</v>
      </c>
      <c r="I38" s="39">
        <v>9</v>
      </c>
      <c r="J38" s="39">
        <v>10</v>
      </c>
    </row>
    <row r="39" spans="1:10" ht="67.5">
      <c r="A39" s="39">
        <v>1</v>
      </c>
      <c r="B39" s="33"/>
      <c r="C39" s="33"/>
      <c r="D39" s="33"/>
      <c r="E39" s="33"/>
      <c r="F39" s="39"/>
      <c r="G39" s="40" t="s">
        <v>28</v>
      </c>
      <c r="H39" s="39"/>
      <c r="I39" s="39"/>
      <c r="J39" s="39"/>
    </row>
    <row r="40" spans="1:10" ht="15">
      <c r="A40" s="39">
        <v>2</v>
      </c>
      <c r="B40" s="33"/>
      <c r="C40" s="33"/>
      <c r="D40" s="33"/>
      <c r="E40" s="33"/>
      <c r="F40" s="39"/>
      <c r="G40" s="40" t="s">
        <v>29</v>
      </c>
      <c r="H40" s="39"/>
      <c r="I40" s="39"/>
      <c r="J40" s="39"/>
    </row>
    <row r="41" spans="1:10" ht="15">
      <c r="A41" s="32" t="s">
        <v>25</v>
      </c>
      <c r="B41" s="33"/>
      <c r="C41" s="33"/>
      <c r="D41" s="33"/>
      <c r="E41" s="33"/>
      <c r="F41" s="39"/>
      <c r="G41" s="39"/>
      <c r="H41" s="39"/>
      <c r="I41" s="39"/>
      <c r="J41" s="39"/>
    </row>
    <row r="42" spans="1:10" ht="15">
      <c r="A42" s="160"/>
      <c r="B42" s="160"/>
      <c r="C42" s="160"/>
      <c r="D42" s="160"/>
      <c r="E42" s="160"/>
      <c r="F42" s="160"/>
      <c r="G42" s="160"/>
      <c r="H42" s="160"/>
      <c r="I42" s="160"/>
      <c r="J42" s="160"/>
    </row>
    <row r="43" spans="1:10" ht="15">
      <c r="A43" s="161"/>
      <c r="B43" s="161"/>
      <c r="C43" s="161"/>
      <c r="D43" s="161"/>
      <c r="E43" s="161"/>
      <c r="F43" s="161"/>
      <c r="G43" s="161"/>
      <c r="H43" s="161"/>
      <c r="I43" s="161"/>
      <c r="J43" s="161"/>
    </row>
    <row r="44" spans="1:10" ht="15" customHeight="1">
      <c r="A44" s="231" t="s">
        <v>30</v>
      </c>
      <c r="B44" s="231"/>
      <c r="C44" s="231"/>
      <c r="D44" s="231"/>
      <c r="E44" s="231"/>
      <c r="F44" s="231"/>
      <c r="G44" s="231"/>
      <c r="H44" s="231"/>
      <c r="I44" s="231"/>
      <c r="J44" s="231"/>
    </row>
    <row r="64" ht="15.75">
      <c r="A64" s="20"/>
    </row>
  </sheetData>
  <mergeCells count="23">
    <mergeCell ref="A43:J43"/>
    <mergeCell ref="A44:J44"/>
    <mergeCell ref="A23:J23"/>
    <mergeCell ref="A34:J34"/>
    <mergeCell ref="A35:J35"/>
    <mergeCell ref="A42:J42"/>
    <mergeCell ref="H24:H25"/>
    <mergeCell ref="I24:I25"/>
    <mergeCell ref="A24:A25"/>
    <mergeCell ref="B24:E24"/>
    <mergeCell ref="F6:J6"/>
    <mergeCell ref="F8:J8"/>
    <mergeCell ref="F24:F25"/>
    <mergeCell ref="G24:G25"/>
    <mergeCell ref="J24:J25"/>
    <mergeCell ref="D12:H12"/>
    <mergeCell ref="H36:H37"/>
    <mergeCell ref="I36:I37"/>
    <mergeCell ref="J36:J37"/>
    <mergeCell ref="A36:A37"/>
    <mergeCell ref="B36:E36"/>
    <mergeCell ref="F36:F37"/>
    <mergeCell ref="G36:G37"/>
  </mergeCells>
  <hyperlinks>
    <hyperlink ref="A15" r:id="rId1" display="garantf1://70308460.1003425242/"/>
    <hyperlink ref="A18" r:id="rId2" display="garantf1://70308460.1003425242/"/>
    <hyperlink ref="A23" r:id="rId3" display="garantf1://70308460.4211/"/>
  </hyperlinks>
  <printOptions/>
  <pageMargins left="0" right="0" top="0.3937007874015748" bottom="0" header="0.5118110236220472" footer="0.5118110236220472"/>
  <pageSetup horizontalDpi="600" verticalDpi="600" orientation="portrait" paperSize="9" scale="91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F2" sqref="F2"/>
    </sheetView>
  </sheetViews>
  <sheetFormatPr defaultColWidth="9.140625" defaultRowHeight="12.75"/>
  <cols>
    <col min="7" max="7" width="13.28125" style="0" customWidth="1"/>
  </cols>
  <sheetData>
    <row r="1" ht="12.75">
      <c r="A1" s="6" t="s">
        <v>252</v>
      </c>
    </row>
    <row r="2" spans="1:6" ht="12.75">
      <c r="A2" s="6" t="s">
        <v>253</v>
      </c>
      <c r="F2" s="63">
        <f>+H12</f>
        <v>0</v>
      </c>
    </row>
    <row r="3" ht="15">
      <c r="A3" s="3" t="s">
        <v>254</v>
      </c>
    </row>
    <row r="4" ht="14.25">
      <c r="A4" s="49" t="s">
        <v>255</v>
      </c>
    </row>
    <row r="5" spans="1:8" ht="15">
      <c r="A5" s="166" t="s">
        <v>102</v>
      </c>
      <c r="B5" s="166"/>
      <c r="C5" s="166"/>
      <c r="D5" s="166"/>
      <c r="E5" s="166"/>
      <c r="F5" s="166"/>
      <c r="G5" s="166"/>
      <c r="H5" s="166"/>
    </row>
    <row r="6" spans="1:2" ht="26.25" customHeight="1" thickBot="1">
      <c r="A6" s="169" t="s">
        <v>249</v>
      </c>
      <c r="B6" s="169"/>
    </row>
    <row r="7" spans="1:8" ht="24" customHeight="1">
      <c r="A7" s="173" t="s">
        <v>14</v>
      </c>
      <c r="B7" s="176" t="s">
        <v>15</v>
      </c>
      <c r="C7" s="177"/>
      <c r="D7" s="177"/>
      <c r="E7" s="178"/>
      <c r="F7" s="170" t="s">
        <v>16</v>
      </c>
      <c r="G7" s="170" t="s">
        <v>17</v>
      </c>
      <c r="H7" s="170" t="s">
        <v>38</v>
      </c>
    </row>
    <row r="8" spans="1:8" ht="13.5" thickBot="1">
      <c r="A8" s="174"/>
      <c r="B8" s="179"/>
      <c r="C8" s="180"/>
      <c r="D8" s="180"/>
      <c r="E8" s="181"/>
      <c r="F8" s="171"/>
      <c r="G8" s="171"/>
      <c r="H8" s="171"/>
    </row>
    <row r="9" spans="1:8" ht="26.25" thickBot="1">
      <c r="A9" s="175"/>
      <c r="B9" s="9" t="s">
        <v>21</v>
      </c>
      <c r="C9" s="9" t="s">
        <v>22</v>
      </c>
      <c r="D9" s="9" t="s">
        <v>24</v>
      </c>
      <c r="E9" s="9" t="s">
        <v>23</v>
      </c>
      <c r="F9" s="172"/>
      <c r="G9" s="172"/>
      <c r="H9" s="172"/>
    </row>
    <row r="10" spans="1:8" ht="13.5" thickBot="1">
      <c r="A10" s="12">
        <v>1</v>
      </c>
      <c r="B10" s="9">
        <v>2</v>
      </c>
      <c r="C10" s="9">
        <v>3</v>
      </c>
      <c r="D10" s="9">
        <v>4</v>
      </c>
      <c r="E10" s="9">
        <v>5</v>
      </c>
      <c r="F10" s="24">
        <v>6</v>
      </c>
      <c r="G10" s="24">
        <v>7</v>
      </c>
      <c r="H10" s="24">
        <v>8</v>
      </c>
    </row>
    <row r="11" spans="1:8" ht="13.5" thickBot="1">
      <c r="A11" s="12">
        <v>1</v>
      </c>
      <c r="B11" s="9"/>
      <c r="C11" s="9"/>
      <c r="D11" s="9"/>
      <c r="E11" s="9"/>
      <c r="F11" s="24"/>
      <c r="G11" s="15" t="s">
        <v>256</v>
      </c>
      <c r="H11" s="24"/>
    </row>
    <row r="12" spans="1:8" ht="13.5" thickBot="1">
      <c r="A12" s="12" t="s">
        <v>25</v>
      </c>
      <c r="B12" s="9"/>
      <c r="C12" s="9"/>
      <c r="D12" s="9"/>
      <c r="E12" s="9"/>
      <c r="F12" s="24"/>
      <c r="G12" s="15"/>
      <c r="H12" s="24"/>
    </row>
  </sheetData>
  <mergeCells count="7">
    <mergeCell ref="A6:B6"/>
    <mergeCell ref="A5:H5"/>
    <mergeCell ref="H7:H9"/>
    <mergeCell ref="A7:A9"/>
    <mergeCell ref="B7:E8"/>
    <mergeCell ref="F7:F9"/>
    <mergeCell ref="G7:G9"/>
  </mergeCells>
  <hyperlinks>
    <hyperlink ref="A1" r:id="rId1" display="garantf1://70308460.1003425369/"/>
    <hyperlink ref="A2" r:id="rId2" display="garantf1://70308460.1003425369/"/>
    <hyperlink ref="A6" r:id="rId3" display="garantf1://70308460.4290/"/>
  </hyperlink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I15" sqref="I15"/>
    </sheetView>
  </sheetViews>
  <sheetFormatPr defaultColWidth="9.140625" defaultRowHeight="12.75"/>
  <cols>
    <col min="4" max="4" width="10.421875" style="0" customWidth="1"/>
    <col min="7" max="7" width="11.140625" style="0" customWidth="1"/>
    <col min="11" max="11" width="9.57421875" style="0" bestFit="1" customWidth="1"/>
  </cols>
  <sheetData>
    <row r="1" ht="15">
      <c r="A1" s="3" t="s">
        <v>245</v>
      </c>
    </row>
    <row r="2" ht="15">
      <c r="A2" s="5"/>
    </row>
    <row r="3" spans="1:2" ht="26.25" customHeight="1">
      <c r="A3" s="164" t="s">
        <v>246</v>
      </c>
      <c r="B3" s="164"/>
    </row>
    <row r="4" spans="1:11" ht="88.5" customHeight="1">
      <c r="A4" s="163" t="s">
        <v>14</v>
      </c>
      <c r="B4" s="163" t="s">
        <v>15</v>
      </c>
      <c r="C4" s="163"/>
      <c r="D4" s="163"/>
      <c r="E4" s="163"/>
      <c r="F4" s="163" t="s">
        <v>16</v>
      </c>
      <c r="G4" s="163" t="s">
        <v>136</v>
      </c>
      <c r="H4" s="163" t="s">
        <v>104</v>
      </c>
      <c r="I4" s="163" t="s">
        <v>105</v>
      </c>
      <c r="J4" s="165" t="s">
        <v>247</v>
      </c>
      <c r="K4" s="163" t="s">
        <v>218</v>
      </c>
    </row>
    <row r="5" spans="1:11" ht="25.5">
      <c r="A5" s="163"/>
      <c r="B5" s="33" t="s">
        <v>21</v>
      </c>
      <c r="C5" s="33" t="s">
        <v>22</v>
      </c>
      <c r="D5" s="33" t="s">
        <v>24</v>
      </c>
      <c r="E5" s="33" t="s">
        <v>23</v>
      </c>
      <c r="F5" s="163"/>
      <c r="G5" s="163"/>
      <c r="H5" s="163"/>
      <c r="I5" s="163"/>
      <c r="J5" s="165"/>
      <c r="K5" s="163"/>
    </row>
    <row r="6" spans="1:11" ht="12.75">
      <c r="A6" s="32" t="s">
        <v>195</v>
      </c>
      <c r="B6" s="32" t="s">
        <v>193</v>
      </c>
      <c r="C6" s="32" t="s">
        <v>196</v>
      </c>
      <c r="D6" s="32" t="s">
        <v>197</v>
      </c>
      <c r="E6" s="32" t="s">
        <v>198</v>
      </c>
      <c r="F6" s="32" t="s">
        <v>199</v>
      </c>
      <c r="G6" s="32" t="s">
        <v>200</v>
      </c>
      <c r="H6" s="32" t="s">
        <v>201</v>
      </c>
      <c r="I6" s="32" t="s">
        <v>202</v>
      </c>
      <c r="J6" s="32" t="s">
        <v>211</v>
      </c>
      <c r="K6" s="32" t="s">
        <v>216</v>
      </c>
    </row>
    <row r="7" spans="1:11" ht="12.75">
      <c r="A7" s="40"/>
      <c r="B7" s="74"/>
      <c r="C7" s="74"/>
      <c r="D7" s="74"/>
      <c r="E7" s="74"/>
      <c r="F7" s="74"/>
      <c r="G7" s="40"/>
      <c r="H7" s="78"/>
      <c r="I7" s="78"/>
      <c r="J7" s="78"/>
      <c r="K7" s="75"/>
    </row>
    <row r="8" spans="1:14" ht="45">
      <c r="A8" s="40">
        <v>1</v>
      </c>
      <c r="B8" s="74" t="s">
        <v>282</v>
      </c>
      <c r="C8" s="74" t="s">
        <v>282</v>
      </c>
      <c r="D8" s="74" t="s">
        <v>315</v>
      </c>
      <c r="E8" s="74" t="s">
        <v>291</v>
      </c>
      <c r="F8" s="74" t="s">
        <v>314</v>
      </c>
      <c r="G8" s="40" t="s">
        <v>320</v>
      </c>
      <c r="H8" s="78" t="s">
        <v>308</v>
      </c>
      <c r="I8" s="78"/>
      <c r="J8" s="78"/>
      <c r="K8" s="75">
        <v>4200</v>
      </c>
      <c r="M8" s="73"/>
      <c r="N8" s="73"/>
    </row>
    <row r="9" spans="1:14" ht="22.5">
      <c r="A9" s="40">
        <v>2</v>
      </c>
      <c r="B9" s="74" t="s">
        <v>282</v>
      </c>
      <c r="C9" s="74" t="s">
        <v>282</v>
      </c>
      <c r="D9" s="74" t="s">
        <v>315</v>
      </c>
      <c r="E9" s="74" t="s">
        <v>291</v>
      </c>
      <c r="F9" s="74" t="s">
        <v>314</v>
      </c>
      <c r="G9" s="40" t="s">
        <v>322</v>
      </c>
      <c r="H9" s="78" t="s">
        <v>308</v>
      </c>
      <c r="I9" s="39"/>
      <c r="J9" s="39"/>
      <c r="K9" s="75">
        <v>3000</v>
      </c>
      <c r="M9" s="73"/>
      <c r="N9" s="73"/>
    </row>
    <row r="10" spans="1:11" ht="33.75">
      <c r="A10" s="78">
        <v>3</v>
      </c>
      <c r="B10" s="74" t="s">
        <v>282</v>
      </c>
      <c r="C10" s="74" t="s">
        <v>283</v>
      </c>
      <c r="D10" s="74" t="s">
        <v>284</v>
      </c>
      <c r="E10" s="74" t="s">
        <v>291</v>
      </c>
      <c r="F10" s="74" t="s">
        <v>314</v>
      </c>
      <c r="G10" s="40" t="s">
        <v>332</v>
      </c>
      <c r="H10" s="78" t="s">
        <v>308</v>
      </c>
      <c r="I10" s="40">
        <v>80</v>
      </c>
      <c r="J10" s="40">
        <f>K10/I10</f>
        <v>125</v>
      </c>
      <c r="K10" s="51">
        <v>10000</v>
      </c>
    </row>
    <row r="11" spans="1:11" ht="15">
      <c r="A11" s="32" t="s">
        <v>25</v>
      </c>
      <c r="B11" s="39"/>
      <c r="C11" s="39"/>
      <c r="D11" s="39"/>
      <c r="E11" s="39"/>
      <c r="F11" s="39"/>
      <c r="G11" s="39"/>
      <c r="H11" s="39"/>
      <c r="I11" s="39"/>
      <c r="J11" s="39"/>
      <c r="K11" s="84">
        <f>SUM(K7:K10)</f>
        <v>17200</v>
      </c>
    </row>
  </sheetData>
  <mergeCells count="9">
    <mergeCell ref="A3:B3"/>
    <mergeCell ref="H4:H5"/>
    <mergeCell ref="I4:I5"/>
    <mergeCell ref="J4:J5"/>
    <mergeCell ref="K4:K5"/>
    <mergeCell ref="A4:A5"/>
    <mergeCell ref="B4:E4"/>
    <mergeCell ref="F4:F5"/>
    <mergeCell ref="G4:G5"/>
  </mergeCells>
  <hyperlinks>
    <hyperlink ref="A3" r:id="rId1" display="garantf1://70308460.4340/"/>
  </hyperlinks>
  <printOptions/>
  <pageMargins left="0.3937007874015748" right="0" top="0.3937007874015748" bottom="0.3937007874015748" header="0.5118110236220472" footer="0.5118110236220472"/>
  <pageSetup horizontalDpi="600" verticalDpi="600" orientation="portrait" paperSize="9" scale="95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0">
      <selection activeCell="M13" sqref="M13"/>
    </sheetView>
  </sheetViews>
  <sheetFormatPr defaultColWidth="9.140625" defaultRowHeight="12.75"/>
  <cols>
    <col min="2" max="2" width="8.00390625" style="0" customWidth="1"/>
    <col min="3" max="3" width="6.7109375" style="0" customWidth="1"/>
    <col min="4" max="4" width="11.140625" style="0" customWidth="1"/>
    <col min="11" max="11" width="10.140625" style="0" bestFit="1" customWidth="1"/>
    <col min="14" max="14" width="10.140625" style="0" bestFit="1" customWidth="1"/>
  </cols>
  <sheetData>
    <row r="1" spans="1:11" ht="15">
      <c r="A1" s="166" t="s">
        <v>217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ht="15">
      <c r="A2" s="5"/>
    </row>
    <row r="3" spans="1:11" ht="12.75">
      <c r="A3" s="182" t="s">
        <v>135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1" ht="88.5" customHeight="1">
      <c r="A4" s="163" t="s">
        <v>14</v>
      </c>
      <c r="B4" s="163" t="s">
        <v>15</v>
      </c>
      <c r="C4" s="163"/>
      <c r="D4" s="163"/>
      <c r="E4" s="163"/>
      <c r="F4" s="163" t="s">
        <v>16</v>
      </c>
      <c r="G4" s="163" t="s">
        <v>136</v>
      </c>
      <c r="H4" s="163" t="s">
        <v>104</v>
      </c>
      <c r="I4" s="163" t="s">
        <v>105</v>
      </c>
      <c r="J4" s="165" t="s">
        <v>163</v>
      </c>
      <c r="K4" s="163" t="s">
        <v>218</v>
      </c>
    </row>
    <row r="5" spans="1:11" ht="25.5">
      <c r="A5" s="163"/>
      <c r="B5" s="33" t="s">
        <v>21</v>
      </c>
      <c r="C5" s="33" t="s">
        <v>22</v>
      </c>
      <c r="D5" s="33" t="s">
        <v>24</v>
      </c>
      <c r="E5" s="33" t="s">
        <v>23</v>
      </c>
      <c r="F5" s="163"/>
      <c r="G5" s="163"/>
      <c r="H5" s="163"/>
      <c r="I5" s="163"/>
      <c r="J5" s="165"/>
      <c r="K5" s="163"/>
    </row>
    <row r="6" spans="1:11" ht="12.75">
      <c r="A6" s="32" t="s">
        <v>195</v>
      </c>
      <c r="B6" s="32" t="s">
        <v>193</v>
      </c>
      <c r="C6" s="32" t="s">
        <v>196</v>
      </c>
      <c r="D6" s="32" t="s">
        <v>197</v>
      </c>
      <c r="E6" s="32" t="s">
        <v>198</v>
      </c>
      <c r="F6" s="32" t="s">
        <v>199</v>
      </c>
      <c r="G6" s="32" t="s">
        <v>200</v>
      </c>
      <c r="H6" s="32" t="s">
        <v>201</v>
      </c>
      <c r="I6" s="32" t="s">
        <v>202</v>
      </c>
      <c r="J6" s="32" t="s">
        <v>211</v>
      </c>
      <c r="K6" s="32" t="s">
        <v>216</v>
      </c>
    </row>
    <row r="7" spans="1:14" ht="22.5">
      <c r="A7" s="40">
        <v>1</v>
      </c>
      <c r="B7" s="74" t="s">
        <v>282</v>
      </c>
      <c r="C7" s="74" t="s">
        <v>283</v>
      </c>
      <c r="D7" s="74" t="s">
        <v>284</v>
      </c>
      <c r="E7" s="74" t="s">
        <v>291</v>
      </c>
      <c r="F7" s="74" t="s">
        <v>303</v>
      </c>
      <c r="G7" s="138" t="s">
        <v>360</v>
      </c>
      <c r="H7" s="139" t="s">
        <v>308</v>
      </c>
      <c r="I7" s="138">
        <v>70</v>
      </c>
      <c r="J7" s="138">
        <v>100</v>
      </c>
      <c r="K7" s="140">
        <v>7000</v>
      </c>
      <c r="N7" s="73"/>
    </row>
    <row r="8" spans="1:14" ht="33.75">
      <c r="A8" s="40">
        <v>2</v>
      </c>
      <c r="B8" s="74" t="s">
        <v>282</v>
      </c>
      <c r="C8" s="74" t="s">
        <v>283</v>
      </c>
      <c r="D8" s="74" t="s">
        <v>284</v>
      </c>
      <c r="E8" s="74" t="s">
        <v>291</v>
      </c>
      <c r="F8" s="74" t="s">
        <v>303</v>
      </c>
      <c r="G8" s="138" t="s">
        <v>361</v>
      </c>
      <c r="H8" s="139" t="s">
        <v>362</v>
      </c>
      <c r="I8" s="138">
        <v>65</v>
      </c>
      <c r="J8" s="138">
        <v>200</v>
      </c>
      <c r="K8" s="140">
        <v>13000</v>
      </c>
      <c r="N8" s="73"/>
    </row>
    <row r="9" spans="1:14" ht="67.5">
      <c r="A9" s="40">
        <v>3</v>
      </c>
      <c r="B9" s="74" t="s">
        <v>282</v>
      </c>
      <c r="C9" s="74" t="s">
        <v>283</v>
      </c>
      <c r="D9" s="74" t="s">
        <v>284</v>
      </c>
      <c r="E9" s="74" t="s">
        <v>291</v>
      </c>
      <c r="F9" s="74" t="s">
        <v>303</v>
      </c>
      <c r="G9" s="138" t="s">
        <v>363</v>
      </c>
      <c r="H9" s="139" t="s">
        <v>364</v>
      </c>
      <c r="I9" s="138">
        <v>24</v>
      </c>
      <c r="J9" s="138">
        <f>K9/I9</f>
        <v>1000</v>
      </c>
      <c r="K9" s="140">
        <v>24000</v>
      </c>
      <c r="N9" s="73"/>
    </row>
    <row r="10" spans="1:14" ht="45">
      <c r="A10" s="78">
        <v>4</v>
      </c>
      <c r="B10" s="74" t="s">
        <v>282</v>
      </c>
      <c r="C10" s="74" t="s">
        <v>283</v>
      </c>
      <c r="D10" s="74" t="s">
        <v>288</v>
      </c>
      <c r="E10" s="74" t="s">
        <v>291</v>
      </c>
      <c r="F10" s="74" t="s">
        <v>303</v>
      </c>
      <c r="G10" s="83" t="s">
        <v>313</v>
      </c>
      <c r="H10" s="78" t="s">
        <v>308</v>
      </c>
      <c r="I10" s="79"/>
      <c r="J10" s="79"/>
      <c r="K10" s="51">
        <v>30000</v>
      </c>
      <c r="M10" s="73"/>
      <c r="N10" s="73"/>
    </row>
    <row r="11" spans="1:14" ht="12.75">
      <c r="A11" s="78"/>
      <c r="B11" s="74"/>
      <c r="C11" s="74"/>
      <c r="D11" s="74"/>
      <c r="E11" s="74"/>
      <c r="F11" s="74"/>
      <c r="G11" s="40"/>
      <c r="H11" s="78"/>
      <c r="I11" s="79"/>
      <c r="J11" s="79"/>
      <c r="K11" s="51"/>
      <c r="N11" s="73"/>
    </row>
    <row r="12" spans="1:14" ht="33.75">
      <c r="A12" s="78">
        <v>5</v>
      </c>
      <c r="B12" s="74" t="s">
        <v>282</v>
      </c>
      <c r="C12" s="74" t="s">
        <v>282</v>
      </c>
      <c r="D12" s="74" t="s">
        <v>315</v>
      </c>
      <c r="E12" s="74" t="s">
        <v>291</v>
      </c>
      <c r="F12" s="74" t="s">
        <v>303</v>
      </c>
      <c r="G12" s="92" t="s">
        <v>319</v>
      </c>
      <c r="H12" s="78" t="s">
        <v>308</v>
      </c>
      <c r="I12" s="79"/>
      <c r="J12" s="79"/>
      <c r="K12" s="75">
        <v>3700</v>
      </c>
      <c r="M12" s="73"/>
      <c r="N12" s="73"/>
    </row>
    <row r="13" spans="1:14" ht="45">
      <c r="A13" s="78">
        <v>6</v>
      </c>
      <c r="B13" s="74" t="s">
        <v>282</v>
      </c>
      <c r="C13" s="74" t="s">
        <v>282</v>
      </c>
      <c r="D13" s="74" t="s">
        <v>315</v>
      </c>
      <c r="E13" s="74" t="s">
        <v>291</v>
      </c>
      <c r="F13" s="74" t="s">
        <v>303</v>
      </c>
      <c r="G13" s="92" t="s">
        <v>333</v>
      </c>
      <c r="H13" s="78" t="s">
        <v>308</v>
      </c>
      <c r="I13" s="79"/>
      <c r="J13" s="79"/>
      <c r="K13" s="75">
        <v>23800</v>
      </c>
      <c r="M13" s="73"/>
      <c r="N13" s="73"/>
    </row>
    <row r="14" spans="1:14" ht="45">
      <c r="A14" s="78">
        <v>7</v>
      </c>
      <c r="B14" s="74" t="s">
        <v>282</v>
      </c>
      <c r="C14" s="74" t="s">
        <v>282</v>
      </c>
      <c r="D14" s="74" t="s">
        <v>315</v>
      </c>
      <c r="E14" s="74" t="s">
        <v>291</v>
      </c>
      <c r="F14" s="74" t="s">
        <v>303</v>
      </c>
      <c r="G14" s="91" t="s">
        <v>324</v>
      </c>
      <c r="H14" s="78" t="s">
        <v>308</v>
      </c>
      <c r="I14" s="79"/>
      <c r="J14" s="79"/>
      <c r="K14" s="75">
        <v>23000</v>
      </c>
      <c r="N14" s="73"/>
    </row>
    <row r="15" spans="1:14" ht="33.75">
      <c r="A15" s="78">
        <v>8</v>
      </c>
      <c r="B15" s="74" t="s">
        <v>282</v>
      </c>
      <c r="C15" s="74" t="s">
        <v>282</v>
      </c>
      <c r="D15" s="74" t="s">
        <v>315</v>
      </c>
      <c r="E15" s="74" t="s">
        <v>291</v>
      </c>
      <c r="F15" s="74" t="s">
        <v>303</v>
      </c>
      <c r="G15" s="40" t="s">
        <v>321</v>
      </c>
      <c r="H15" s="78" t="s">
        <v>308</v>
      </c>
      <c r="I15" s="39"/>
      <c r="J15" s="39"/>
      <c r="K15" s="76">
        <v>2500</v>
      </c>
      <c r="M15" s="73"/>
      <c r="N15" s="73"/>
    </row>
    <row r="16" spans="1:13" ht="33.75">
      <c r="A16" s="78">
        <v>9</v>
      </c>
      <c r="B16" s="74" t="s">
        <v>282</v>
      </c>
      <c r="C16" s="74" t="s">
        <v>282</v>
      </c>
      <c r="D16" s="74" t="s">
        <v>315</v>
      </c>
      <c r="E16" s="74" t="s">
        <v>291</v>
      </c>
      <c r="F16" s="74" t="s">
        <v>303</v>
      </c>
      <c r="G16" s="40" t="s">
        <v>323</v>
      </c>
      <c r="H16" s="78" t="s">
        <v>308</v>
      </c>
      <c r="I16" s="39"/>
      <c r="J16" s="39"/>
      <c r="K16" s="76">
        <v>9000</v>
      </c>
      <c r="M16" s="73"/>
    </row>
    <row r="17" spans="1:11" ht="15">
      <c r="A17" s="39"/>
      <c r="B17" s="74"/>
      <c r="C17" s="74"/>
      <c r="D17" s="74"/>
      <c r="E17" s="74"/>
      <c r="F17" s="74"/>
      <c r="G17" s="40"/>
      <c r="H17" s="39"/>
      <c r="I17" s="39"/>
      <c r="J17" s="39"/>
      <c r="K17" s="76"/>
    </row>
    <row r="18" spans="1:11" ht="15">
      <c r="A18" s="39"/>
      <c r="B18" s="39"/>
      <c r="C18" s="39"/>
      <c r="D18" s="39"/>
      <c r="E18" s="39"/>
      <c r="F18" s="39"/>
      <c r="G18" s="40"/>
      <c r="H18" s="39"/>
      <c r="I18" s="39"/>
      <c r="J18" s="39"/>
      <c r="K18" s="76"/>
    </row>
    <row r="19" spans="1:11" ht="15">
      <c r="A19" s="32" t="s">
        <v>25</v>
      </c>
      <c r="B19" s="39"/>
      <c r="C19" s="39"/>
      <c r="D19" s="39"/>
      <c r="E19" s="39"/>
      <c r="F19" s="39"/>
      <c r="G19" s="39"/>
      <c r="H19" s="39"/>
      <c r="I19" s="39"/>
      <c r="J19" s="39"/>
      <c r="K19" s="77">
        <f>SUM(K7:K18)</f>
        <v>136000</v>
      </c>
    </row>
    <row r="20" ht="15">
      <c r="A20" s="5"/>
    </row>
    <row r="21" spans="1:10" ht="15">
      <c r="A21" s="183" t="s">
        <v>223</v>
      </c>
      <c r="B21" s="183"/>
      <c r="C21" s="183"/>
      <c r="D21" s="183"/>
      <c r="E21" s="183"/>
      <c r="F21" s="183"/>
      <c r="G21" s="183"/>
      <c r="H21" s="183"/>
      <c r="I21" s="183"/>
      <c r="J21" s="183"/>
    </row>
    <row r="22" spans="1:2" ht="26.25" customHeight="1">
      <c r="A22" s="184" t="s">
        <v>135</v>
      </c>
      <c r="B22" s="184"/>
    </row>
    <row r="23" spans="1:11" ht="37.5" customHeight="1">
      <c r="A23" s="163" t="s">
        <v>14</v>
      </c>
      <c r="B23" s="163" t="s">
        <v>15</v>
      </c>
      <c r="C23" s="163"/>
      <c r="D23" s="163"/>
      <c r="E23" s="163"/>
      <c r="F23" s="163" t="s">
        <v>16</v>
      </c>
      <c r="G23" s="163" t="s">
        <v>224</v>
      </c>
      <c r="H23" s="165" t="s">
        <v>225</v>
      </c>
      <c r="I23" s="165" t="s">
        <v>226</v>
      </c>
      <c r="J23" s="165" t="s">
        <v>227</v>
      </c>
      <c r="K23" s="165" t="s">
        <v>228</v>
      </c>
    </row>
    <row r="24" spans="1:11" ht="25.5">
      <c r="A24" s="163"/>
      <c r="B24" s="33" t="s">
        <v>21</v>
      </c>
      <c r="C24" s="33" t="s">
        <v>22</v>
      </c>
      <c r="D24" s="33" t="s">
        <v>24</v>
      </c>
      <c r="E24" s="33" t="s">
        <v>23</v>
      </c>
      <c r="F24" s="163"/>
      <c r="G24" s="163"/>
      <c r="H24" s="165"/>
      <c r="I24" s="165"/>
      <c r="J24" s="165"/>
      <c r="K24" s="165"/>
    </row>
    <row r="25" spans="1:11" ht="12.75">
      <c r="A25" s="32" t="s">
        <v>195</v>
      </c>
      <c r="B25" s="32" t="s">
        <v>193</v>
      </c>
      <c r="C25" s="32" t="s">
        <v>196</v>
      </c>
      <c r="D25" s="32" t="s">
        <v>197</v>
      </c>
      <c r="E25" s="32" t="s">
        <v>198</v>
      </c>
      <c r="F25" s="32" t="s">
        <v>199</v>
      </c>
      <c r="G25" s="32" t="s">
        <v>200</v>
      </c>
      <c r="H25" s="32" t="s">
        <v>201</v>
      </c>
      <c r="I25" s="32" t="s">
        <v>202</v>
      </c>
      <c r="J25" s="32" t="s">
        <v>211</v>
      </c>
      <c r="K25" s="32" t="s">
        <v>216</v>
      </c>
    </row>
    <row r="26" spans="1:11" ht="12.75">
      <c r="A26" s="40"/>
      <c r="B26" s="50"/>
      <c r="C26" s="50"/>
      <c r="D26" s="50"/>
      <c r="E26" s="50"/>
      <c r="F26" s="50"/>
      <c r="G26" s="40"/>
      <c r="H26" s="78"/>
      <c r="I26" s="78"/>
      <c r="J26" s="78"/>
      <c r="K26" s="51"/>
    </row>
    <row r="27" spans="1:11" ht="12.75">
      <c r="A27" s="40"/>
      <c r="B27" s="50"/>
      <c r="C27" s="50"/>
      <c r="D27" s="50"/>
      <c r="E27" s="50"/>
      <c r="F27" s="50"/>
      <c r="G27" s="40"/>
      <c r="H27" s="78"/>
      <c r="I27" s="78"/>
      <c r="J27" s="78"/>
      <c r="K27" s="51"/>
    </row>
    <row r="28" spans="1:13" ht="12.75">
      <c r="A28" s="40"/>
      <c r="B28" s="50"/>
      <c r="C28" s="50"/>
      <c r="D28" s="50"/>
      <c r="E28" s="50"/>
      <c r="F28" s="50"/>
      <c r="G28" s="40"/>
      <c r="H28" s="78"/>
      <c r="I28" s="78"/>
      <c r="J28" s="78"/>
      <c r="K28" s="75"/>
      <c r="M28" s="73"/>
    </row>
    <row r="29" spans="1:11" ht="15">
      <c r="A29" s="32" t="s">
        <v>25</v>
      </c>
      <c r="B29" s="39"/>
      <c r="C29" s="39"/>
      <c r="D29" s="39"/>
      <c r="E29" s="39"/>
      <c r="F29" s="39"/>
      <c r="G29" s="39"/>
      <c r="H29" s="39"/>
      <c r="I29" s="39"/>
      <c r="J29" s="39"/>
      <c r="K29" s="77">
        <f>SUM(K26:K28)</f>
        <v>0</v>
      </c>
    </row>
    <row r="31" ht="12.75">
      <c r="N31" s="53">
        <f>+K19+K29</f>
        <v>136000</v>
      </c>
    </row>
  </sheetData>
  <mergeCells count="20">
    <mergeCell ref="H23:H24"/>
    <mergeCell ref="I23:I24"/>
    <mergeCell ref="J23:J24"/>
    <mergeCell ref="K23:K24"/>
    <mergeCell ref="G4:G5"/>
    <mergeCell ref="A22:B22"/>
    <mergeCell ref="A23:A24"/>
    <mergeCell ref="B23:E23"/>
    <mergeCell ref="F23:F24"/>
    <mergeCell ref="G23:G24"/>
    <mergeCell ref="A3:K3"/>
    <mergeCell ref="A1:K1"/>
    <mergeCell ref="A21:J21"/>
    <mergeCell ref="H4:H5"/>
    <mergeCell ref="I4:I5"/>
    <mergeCell ref="J4:J5"/>
    <mergeCell ref="K4:K5"/>
    <mergeCell ref="A4:A5"/>
    <mergeCell ref="B4:E4"/>
    <mergeCell ref="F4:F5"/>
  </mergeCells>
  <hyperlinks>
    <hyperlink ref="A3" r:id="rId1" display="garantf1://70308460.4340/"/>
    <hyperlink ref="A22" r:id="rId2" display="garantf1://70308460.4340/"/>
  </hyperlinks>
  <printOptions/>
  <pageMargins left="0.3937007874015748" right="0" top="0.3937007874015748" bottom="0.3937007874015748" header="0.5118110236220472" footer="0.5118110236220472"/>
  <pageSetup horizontalDpi="600" verticalDpi="600" orientation="portrait" paperSize="9" scale="97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H8" sqref="H8"/>
    </sheetView>
  </sheetViews>
  <sheetFormatPr defaultColWidth="9.140625" defaultRowHeight="12.75"/>
  <cols>
    <col min="4" max="4" width="9.7109375" style="0" customWidth="1"/>
    <col min="9" max="9" width="11.421875" style="0" bestFit="1" customWidth="1"/>
    <col min="10" max="10" width="10.140625" style="0" bestFit="1" customWidth="1"/>
  </cols>
  <sheetData>
    <row r="1" spans="1:10" ht="15">
      <c r="A1" s="166" t="s">
        <v>219</v>
      </c>
      <c r="B1" s="166"/>
      <c r="C1" s="166"/>
      <c r="D1" s="166"/>
      <c r="E1" s="166"/>
      <c r="F1" s="166"/>
      <c r="G1" s="166"/>
      <c r="H1" s="166"/>
      <c r="I1" s="166"/>
      <c r="J1" s="166"/>
    </row>
    <row r="2" ht="15">
      <c r="A2" s="5"/>
    </row>
    <row r="3" spans="1:10" ht="13.5" thickBot="1">
      <c r="A3" s="186" t="s">
        <v>302</v>
      </c>
      <c r="B3" s="182"/>
      <c r="C3" s="182"/>
      <c r="D3" s="182"/>
      <c r="E3" s="182"/>
      <c r="F3" s="182"/>
      <c r="G3" s="182"/>
      <c r="H3" s="182"/>
      <c r="I3" s="182"/>
      <c r="J3" s="182"/>
    </row>
    <row r="4" spans="1:10" ht="37.5" customHeight="1">
      <c r="A4" s="176" t="s">
        <v>14</v>
      </c>
      <c r="B4" s="165" t="s">
        <v>15</v>
      </c>
      <c r="C4" s="165"/>
      <c r="D4" s="165"/>
      <c r="E4" s="165"/>
      <c r="F4" s="165" t="s">
        <v>16</v>
      </c>
      <c r="G4" s="165" t="s">
        <v>17</v>
      </c>
      <c r="H4" s="185" t="s">
        <v>220</v>
      </c>
      <c r="I4" s="185" t="s">
        <v>221</v>
      </c>
      <c r="J4" s="165" t="s">
        <v>64</v>
      </c>
    </row>
    <row r="5" spans="1:10" ht="26.25" thickBot="1">
      <c r="A5" s="179"/>
      <c r="B5" s="33" t="s">
        <v>21</v>
      </c>
      <c r="C5" s="33" t="s">
        <v>22</v>
      </c>
      <c r="D5" s="33" t="s">
        <v>24</v>
      </c>
      <c r="E5" s="33" t="s">
        <v>23</v>
      </c>
      <c r="F5" s="165"/>
      <c r="G5" s="165"/>
      <c r="H5" s="185"/>
      <c r="I5" s="185"/>
      <c r="J5" s="165"/>
    </row>
    <row r="6" spans="1:10" ht="13.5" thickBot="1">
      <c r="A6" s="103" t="s">
        <v>195</v>
      </c>
      <c r="B6" s="33" t="s">
        <v>193</v>
      </c>
      <c r="C6" s="33" t="s">
        <v>196</v>
      </c>
      <c r="D6" s="33" t="s">
        <v>197</v>
      </c>
      <c r="E6" s="33" t="s">
        <v>198</v>
      </c>
      <c r="F6" s="33" t="s">
        <v>199</v>
      </c>
      <c r="G6" s="33" t="s">
        <v>200</v>
      </c>
      <c r="H6" s="33" t="s">
        <v>201</v>
      </c>
      <c r="I6" s="33" t="s">
        <v>202</v>
      </c>
      <c r="J6" s="33" t="s">
        <v>211</v>
      </c>
    </row>
    <row r="7" spans="1:10" ht="57" thickBot="1">
      <c r="A7" s="110" t="s">
        <v>195</v>
      </c>
      <c r="B7" s="74" t="s">
        <v>282</v>
      </c>
      <c r="C7" s="74" t="s">
        <v>283</v>
      </c>
      <c r="D7" s="74" t="s">
        <v>288</v>
      </c>
      <c r="E7" s="74" t="s">
        <v>291</v>
      </c>
      <c r="F7" s="74" t="s">
        <v>301</v>
      </c>
      <c r="G7" s="89" t="s">
        <v>222</v>
      </c>
      <c r="H7" s="78">
        <v>15028</v>
      </c>
      <c r="I7" s="84">
        <f>+J7/H7</f>
        <v>5.003992547245143</v>
      </c>
      <c r="J7" s="51">
        <v>75200</v>
      </c>
    </row>
    <row r="8" spans="1:10" ht="15.75" thickBot="1">
      <c r="A8" s="111" t="s">
        <v>25</v>
      </c>
      <c r="B8" s="39"/>
      <c r="C8" s="39"/>
      <c r="D8" s="39"/>
      <c r="E8" s="39"/>
      <c r="F8" s="39"/>
      <c r="G8" s="39"/>
      <c r="H8" s="39"/>
      <c r="I8" s="39"/>
      <c r="J8" s="77">
        <f>+J7</f>
        <v>75200</v>
      </c>
    </row>
  </sheetData>
  <mergeCells count="9">
    <mergeCell ref="A1:J1"/>
    <mergeCell ref="I4:I5"/>
    <mergeCell ref="J4:J5"/>
    <mergeCell ref="A3:J3"/>
    <mergeCell ref="A4:A5"/>
    <mergeCell ref="B4:E4"/>
    <mergeCell ref="F4:F5"/>
    <mergeCell ref="G4:G5"/>
    <mergeCell ref="H4:H5"/>
  </mergeCells>
  <hyperlinks>
    <hyperlink ref="A3" r:id="rId1" display="garantf1://70308460.4340/"/>
  </hyperlink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K6" sqref="K6"/>
    </sheetView>
  </sheetViews>
  <sheetFormatPr defaultColWidth="9.140625" defaultRowHeight="12.75"/>
  <cols>
    <col min="4" max="4" width="10.28125" style="0" customWidth="1"/>
  </cols>
  <sheetData>
    <row r="1" ht="15">
      <c r="A1" s="3" t="s">
        <v>213</v>
      </c>
    </row>
    <row r="2" spans="1:11" ht="12.75">
      <c r="A2" s="182" t="s">
        <v>214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ht="88.5" customHeight="1">
      <c r="A3" s="163" t="s">
        <v>14</v>
      </c>
      <c r="B3" s="163" t="s">
        <v>15</v>
      </c>
      <c r="C3" s="163"/>
      <c r="D3" s="163"/>
      <c r="E3" s="163"/>
      <c r="F3" s="163" t="s">
        <v>16</v>
      </c>
      <c r="G3" s="163" t="s">
        <v>136</v>
      </c>
      <c r="H3" s="163" t="s">
        <v>104</v>
      </c>
      <c r="I3" s="163" t="s">
        <v>105</v>
      </c>
      <c r="J3" s="165" t="s">
        <v>163</v>
      </c>
      <c r="K3" s="163" t="s">
        <v>215</v>
      </c>
    </row>
    <row r="4" spans="1:11" ht="25.5">
      <c r="A4" s="163"/>
      <c r="B4" s="33" t="s">
        <v>21</v>
      </c>
      <c r="C4" s="33" t="s">
        <v>22</v>
      </c>
      <c r="D4" s="33" t="s">
        <v>24</v>
      </c>
      <c r="E4" s="33" t="s">
        <v>23</v>
      </c>
      <c r="F4" s="163"/>
      <c r="G4" s="163"/>
      <c r="H4" s="163"/>
      <c r="I4" s="163"/>
      <c r="J4" s="165"/>
      <c r="K4" s="163"/>
    </row>
    <row r="5" spans="1:11" ht="12.75">
      <c r="A5" s="32" t="s">
        <v>195</v>
      </c>
      <c r="B5" s="32" t="s">
        <v>193</v>
      </c>
      <c r="C5" s="32" t="s">
        <v>196</v>
      </c>
      <c r="D5" s="32" t="s">
        <v>197</v>
      </c>
      <c r="E5" s="32" t="s">
        <v>198</v>
      </c>
      <c r="F5" s="32" t="s">
        <v>199</v>
      </c>
      <c r="G5" s="32" t="s">
        <v>200</v>
      </c>
      <c r="H5" s="32" t="s">
        <v>201</v>
      </c>
      <c r="I5" s="32" t="s">
        <v>202</v>
      </c>
      <c r="J5" s="32" t="s">
        <v>211</v>
      </c>
      <c r="K5" s="32" t="s">
        <v>216</v>
      </c>
    </row>
    <row r="6" spans="1:11" ht="12.75">
      <c r="A6" s="78">
        <v>1</v>
      </c>
      <c r="B6" s="50" t="s">
        <v>282</v>
      </c>
      <c r="C6" s="50" t="s">
        <v>282</v>
      </c>
      <c r="D6" s="50" t="s">
        <v>315</v>
      </c>
      <c r="E6" s="50" t="s">
        <v>291</v>
      </c>
      <c r="F6" s="50" t="s">
        <v>328</v>
      </c>
      <c r="G6" s="40"/>
      <c r="H6" s="78"/>
      <c r="I6" s="78"/>
      <c r="J6" s="78"/>
      <c r="K6" s="51">
        <v>4000</v>
      </c>
    </row>
    <row r="7" spans="1:11" ht="15">
      <c r="A7" s="39" t="s">
        <v>25</v>
      </c>
      <c r="B7" s="39"/>
      <c r="C7" s="39"/>
      <c r="D7" s="39"/>
      <c r="E7" s="39"/>
      <c r="F7" s="39"/>
      <c r="G7" s="39"/>
      <c r="H7" s="39"/>
      <c r="I7" s="39"/>
      <c r="J7" s="39"/>
      <c r="K7" s="84">
        <f>+K6</f>
        <v>4000</v>
      </c>
    </row>
  </sheetData>
  <mergeCells count="9">
    <mergeCell ref="A2:K2"/>
    <mergeCell ref="H3:H4"/>
    <mergeCell ref="I3:I4"/>
    <mergeCell ref="J3:J4"/>
    <mergeCell ref="K3:K4"/>
    <mergeCell ref="A3:A4"/>
    <mergeCell ref="B3:E3"/>
    <mergeCell ref="F3:F4"/>
    <mergeCell ref="G3:G4"/>
  </mergeCells>
  <hyperlinks>
    <hyperlink ref="A2" r:id="rId1" display="garantf1://70308460.4340/"/>
  </hyperlinks>
  <printOptions/>
  <pageMargins left="0.3937007874015748" right="0" top="0.3937007874015748" bottom="0.3937007874015748" header="0.5118110236220472" footer="0.5118110236220472"/>
  <pageSetup horizontalDpi="600" verticalDpi="600" orientation="portrait" paperSize="9" scale="98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view="pageBreakPreview" zoomScaleSheetLayoutView="100" workbookViewId="0" topLeftCell="A1">
      <selection activeCell="K6" sqref="K6:K9"/>
    </sheetView>
  </sheetViews>
  <sheetFormatPr defaultColWidth="9.140625" defaultRowHeight="12.75"/>
  <cols>
    <col min="4" max="4" width="12.00390625" style="0" customWidth="1"/>
    <col min="7" max="7" width="17.421875" style="0" customWidth="1"/>
    <col min="11" max="11" width="12.140625" style="0" bestFit="1" customWidth="1"/>
  </cols>
  <sheetData>
    <row r="1" spans="1:11" ht="15">
      <c r="A1" s="187" t="s">
        <v>235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2" ht="26.25" customHeight="1">
      <c r="A2" s="164" t="s">
        <v>236</v>
      </c>
      <c r="B2" s="164"/>
    </row>
    <row r="3" spans="1:11" ht="75.75" customHeight="1">
      <c r="A3" s="163" t="s">
        <v>14</v>
      </c>
      <c r="B3" s="163" t="s">
        <v>15</v>
      </c>
      <c r="C3" s="163"/>
      <c r="D3" s="163"/>
      <c r="E3" s="163"/>
      <c r="F3" s="163" t="s">
        <v>16</v>
      </c>
      <c r="G3" s="163" t="s">
        <v>237</v>
      </c>
      <c r="H3" s="163" t="s">
        <v>238</v>
      </c>
      <c r="I3" s="163" t="s">
        <v>239</v>
      </c>
      <c r="J3" s="163" t="s">
        <v>240</v>
      </c>
      <c r="K3" s="165" t="s">
        <v>241</v>
      </c>
    </row>
    <row r="4" spans="1:11" ht="25.5">
      <c r="A4" s="163"/>
      <c r="B4" s="33" t="s">
        <v>21</v>
      </c>
      <c r="C4" s="33" t="s">
        <v>22</v>
      </c>
      <c r="D4" s="33" t="s">
        <v>24</v>
      </c>
      <c r="E4" s="33" t="s">
        <v>23</v>
      </c>
      <c r="F4" s="163"/>
      <c r="G4" s="163"/>
      <c r="H4" s="163"/>
      <c r="I4" s="163"/>
      <c r="J4" s="163"/>
      <c r="K4" s="165"/>
    </row>
    <row r="5" spans="1:13" ht="12.75">
      <c r="A5" s="32" t="s">
        <v>195</v>
      </c>
      <c r="B5" s="32" t="s">
        <v>193</v>
      </c>
      <c r="C5" s="32" t="s">
        <v>196</v>
      </c>
      <c r="D5" s="32" t="s">
        <v>197</v>
      </c>
      <c r="E5" s="32" t="s">
        <v>198</v>
      </c>
      <c r="F5" s="32" t="s">
        <v>199</v>
      </c>
      <c r="G5" s="32" t="s">
        <v>200</v>
      </c>
      <c r="H5" s="32" t="s">
        <v>201</v>
      </c>
      <c r="I5" s="32" t="s">
        <v>202</v>
      </c>
      <c r="J5" s="32" t="s">
        <v>211</v>
      </c>
      <c r="K5" s="32" t="s">
        <v>216</v>
      </c>
      <c r="L5" s="104"/>
      <c r="M5" s="45"/>
    </row>
    <row r="6" spans="1:13" ht="12.75">
      <c r="A6" s="32">
        <v>1</v>
      </c>
      <c r="B6" s="74" t="s">
        <v>282</v>
      </c>
      <c r="C6" s="74" t="s">
        <v>283</v>
      </c>
      <c r="D6" s="74" t="s">
        <v>288</v>
      </c>
      <c r="E6" s="74" t="s">
        <v>291</v>
      </c>
      <c r="F6" s="74" t="s">
        <v>300</v>
      </c>
      <c r="G6" s="128" t="s">
        <v>341</v>
      </c>
      <c r="H6" s="78">
        <v>1</v>
      </c>
      <c r="I6" s="82">
        <v>1557</v>
      </c>
      <c r="J6" s="131">
        <v>43.22</v>
      </c>
      <c r="K6" s="32">
        <f>+I6*J6</f>
        <v>67293.54</v>
      </c>
      <c r="M6" s="73"/>
    </row>
    <row r="7" spans="1:11" ht="12.75">
      <c r="A7" s="32">
        <v>2</v>
      </c>
      <c r="B7" s="74" t="s">
        <v>282</v>
      </c>
      <c r="C7" s="74" t="s">
        <v>283</v>
      </c>
      <c r="D7" s="74" t="s">
        <v>288</v>
      </c>
      <c r="E7" s="74" t="s">
        <v>291</v>
      </c>
      <c r="F7" s="74" t="s">
        <v>300</v>
      </c>
      <c r="G7" s="128" t="s">
        <v>342</v>
      </c>
      <c r="H7" s="78">
        <v>1</v>
      </c>
      <c r="I7" s="82">
        <v>24</v>
      </c>
      <c r="J7" s="80">
        <v>140</v>
      </c>
      <c r="K7" s="32">
        <f>+I7*J7</f>
        <v>3360</v>
      </c>
    </row>
    <row r="8" spans="1:11" ht="12.75">
      <c r="A8" s="32">
        <v>3</v>
      </c>
      <c r="B8" s="74" t="s">
        <v>282</v>
      </c>
      <c r="C8" s="74" t="s">
        <v>283</v>
      </c>
      <c r="D8" s="74" t="s">
        <v>288</v>
      </c>
      <c r="E8" s="74" t="s">
        <v>291</v>
      </c>
      <c r="F8" s="74" t="s">
        <v>300</v>
      </c>
      <c r="G8" s="129" t="s">
        <v>343</v>
      </c>
      <c r="H8" s="78"/>
      <c r="I8" s="82">
        <v>4</v>
      </c>
      <c r="J8" s="81">
        <v>110</v>
      </c>
      <c r="K8" s="32">
        <f>+I8*J8</f>
        <v>440</v>
      </c>
    </row>
    <row r="9" spans="1:11" ht="12.75">
      <c r="A9" s="32">
        <v>4</v>
      </c>
      <c r="B9" s="74" t="s">
        <v>282</v>
      </c>
      <c r="C9" s="74" t="s">
        <v>283</v>
      </c>
      <c r="D9" s="74" t="s">
        <v>288</v>
      </c>
      <c r="E9" s="74" t="s">
        <v>291</v>
      </c>
      <c r="F9" s="74" t="s">
        <v>300</v>
      </c>
      <c r="G9" s="130" t="s">
        <v>336</v>
      </c>
      <c r="H9" s="78">
        <v>1</v>
      </c>
      <c r="I9" s="82">
        <v>4</v>
      </c>
      <c r="J9" s="107">
        <v>197.8</v>
      </c>
      <c r="K9" s="32">
        <f>+I9*J9+15.26</f>
        <v>806.46</v>
      </c>
    </row>
    <row r="10" spans="1:12" ht="12.75">
      <c r="A10" s="32"/>
      <c r="B10" s="74"/>
      <c r="C10" s="74"/>
      <c r="D10" s="74"/>
      <c r="E10" s="74"/>
      <c r="F10" s="74"/>
      <c r="G10" s="112"/>
      <c r="H10" s="78"/>
      <c r="I10" s="79"/>
      <c r="J10" s="107"/>
      <c r="K10" s="32"/>
      <c r="L10" s="73"/>
    </row>
    <row r="11" spans="1:11" ht="15">
      <c r="A11" s="32" t="s">
        <v>25</v>
      </c>
      <c r="B11" s="39"/>
      <c r="C11" s="39"/>
      <c r="D11" s="39"/>
      <c r="E11" s="39"/>
      <c r="F11" s="39"/>
      <c r="G11" s="39"/>
      <c r="H11" s="39"/>
      <c r="I11" s="39"/>
      <c r="J11" s="39"/>
      <c r="K11" s="78">
        <f>SUM(K6:K10)</f>
        <v>71900</v>
      </c>
    </row>
    <row r="12" ht="15">
      <c r="A12" s="5"/>
    </row>
    <row r="13" ht="15">
      <c r="A13" s="3" t="s">
        <v>242</v>
      </c>
    </row>
    <row r="14" spans="1:2" ht="26.25" customHeight="1">
      <c r="A14" s="164" t="s">
        <v>236</v>
      </c>
      <c r="B14" s="164"/>
    </row>
    <row r="15" spans="1:11" ht="88.5" customHeight="1">
      <c r="A15" s="163" t="s">
        <v>14</v>
      </c>
      <c r="B15" s="163" t="s">
        <v>15</v>
      </c>
      <c r="C15" s="163"/>
      <c r="D15" s="163"/>
      <c r="E15" s="163"/>
      <c r="F15" s="163" t="s">
        <v>16</v>
      </c>
      <c r="G15" s="165" t="s">
        <v>243</v>
      </c>
      <c r="H15" s="165" t="s">
        <v>104</v>
      </c>
      <c r="I15" s="165" t="s">
        <v>105</v>
      </c>
      <c r="J15" s="165" t="s">
        <v>244</v>
      </c>
      <c r="K15" s="165" t="s">
        <v>185</v>
      </c>
    </row>
    <row r="16" spans="1:11" ht="25.5">
      <c r="A16" s="163"/>
      <c r="B16" s="33" t="s">
        <v>21</v>
      </c>
      <c r="C16" s="33" t="s">
        <v>22</v>
      </c>
      <c r="D16" s="33" t="s">
        <v>24</v>
      </c>
      <c r="E16" s="33" t="s">
        <v>23</v>
      </c>
      <c r="F16" s="163"/>
      <c r="G16" s="165"/>
      <c r="H16" s="165"/>
      <c r="I16" s="165"/>
      <c r="J16" s="165"/>
      <c r="K16" s="165"/>
    </row>
    <row r="17" spans="1:11" ht="12.75">
      <c r="A17" s="32" t="s">
        <v>195</v>
      </c>
      <c r="B17" s="32" t="s">
        <v>193</v>
      </c>
      <c r="C17" s="32" t="s">
        <v>196</v>
      </c>
      <c r="D17" s="32" t="s">
        <v>197</v>
      </c>
      <c r="E17" s="32" t="s">
        <v>198</v>
      </c>
      <c r="F17" s="32" t="s">
        <v>199</v>
      </c>
      <c r="G17" s="32" t="s">
        <v>200</v>
      </c>
      <c r="H17" s="32" t="s">
        <v>201</v>
      </c>
      <c r="I17" s="32" t="s">
        <v>202</v>
      </c>
      <c r="J17" s="32" t="s">
        <v>211</v>
      </c>
      <c r="K17" s="32" t="s">
        <v>216</v>
      </c>
    </row>
    <row r="18" spans="1:11" ht="12.75">
      <c r="A18" s="40" t="s">
        <v>195</v>
      </c>
      <c r="B18" s="74"/>
      <c r="C18" s="74"/>
      <c r="D18" s="74"/>
      <c r="E18" s="74"/>
      <c r="F18" s="74"/>
      <c r="G18" s="40"/>
      <c r="H18" s="78"/>
      <c r="I18" s="78"/>
      <c r="J18" s="78"/>
      <c r="K18" s="51"/>
    </row>
    <row r="19" spans="1:11" ht="15">
      <c r="A19" s="32" t="s">
        <v>25</v>
      </c>
      <c r="B19" s="39"/>
      <c r="C19" s="39"/>
      <c r="D19" s="39"/>
      <c r="E19" s="39"/>
      <c r="F19" s="39"/>
      <c r="G19" s="39"/>
      <c r="H19" s="39"/>
      <c r="I19" s="39"/>
      <c r="J19" s="39"/>
      <c r="K19" s="77">
        <f>+K18</f>
        <v>0</v>
      </c>
    </row>
    <row r="20" ht="12.75">
      <c r="K20" s="52"/>
    </row>
  </sheetData>
  <mergeCells count="19">
    <mergeCell ref="H15:H16"/>
    <mergeCell ref="I15:I16"/>
    <mergeCell ref="J15:J16"/>
    <mergeCell ref="K15:K16"/>
    <mergeCell ref="G3:G4"/>
    <mergeCell ref="A15:A16"/>
    <mergeCell ref="B15:E15"/>
    <mergeCell ref="F15:F16"/>
    <mergeCell ref="G15:G16"/>
    <mergeCell ref="A1:K1"/>
    <mergeCell ref="A2:B2"/>
    <mergeCell ref="A14:B14"/>
    <mergeCell ref="H3:H4"/>
    <mergeCell ref="I3:I4"/>
    <mergeCell ref="J3:J4"/>
    <mergeCell ref="K3:K4"/>
    <mergeCell ref="A3:A4"/>
    <mergeCell ref="B3:E3"/>
    <mergeCell ref="F3:F4"/>
  </mergeCells>
  <hyperlinks>
    <hyperlink ref="A2" r:id="rId1" display="garantf1://70308460.4340/"/>
    <hyperlink ref="A14" r:id="rId2" display="garantf1://70308460.4340/"/>
  </hyperlinks>
  <printOptions/>
  <pageMargins left="0.3937007874015748" right="0" top="0.3937007874015748" bottom="0.3937007874015748" header="0.5118110236220472" footer="0.5118110236220472"/>
  <pageSetup horizontalDpi="600" verticalDpi="600" orientation="portrait" paperSize="9" scale="80"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L9" sqref="L9"/>
    </sheetView>
  </sheetViews>
  <sheetFormatPr defaultColWidth="9.140625" defaultRowHeight="12.75"/>
  <cols>
    <col min="4" max="4" width="10.140625" style="0" customWidth="1"/>
    <col min="9" max="9" width="11.421875" style="0" bestFit="1" customWidth="1"/>
    <col min="10" max="10" width="9.421875" style="0" customWidth="1"/>
    <col min="11" max="11" width="11.00390625" style="0" customWidth="1"/>
    <col min="13" max="13" width="9.7109375" style="0" customWidth="1"/>
  </cols>
  <sheetData>
    <row r="1" spans="1:11" ht="12.75">
      <c r="A1" s="188" t="s">
        <v>229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ht="12.75">
      <c r="A2" s="182" t="s">
        <v>230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ht="37.5" customHeight="1">
      <c r="A3" s="165" t="s">
        <v>14</v>
      </c>
      <c r="B3" s="165" t="s">
        <v>15</v>
      </c>
      <c r="C3" s="165"/>
      <c r="D3" s="165"/>
      <c r="E3" s="165"/>
      <c r="F3" s="165" t="s">
        <v>16</v>
      </c>
      <c r="G3" s="165" t="s">
        <v>17</v>
      </c>
      <c r="H3" s="165" t="s">
        <v>225</v>
      </c>
      <c r="I3" s="165" t="s">
        <v>226</v>
      </c>
      <c r="J3" s="165" t="s">
        <v>231</v>
      </c>
      <c r="K3" s="165" t="s">
        <v>228</v>
      </c>
    </row>
    <row r="4" spans="1:11" ht="25.5">
      <c r="A4" s="165"/>
      <c r="B4" s="33" t="s">
        <v>21</v>
      </c>
      <c r="C4" s="33" t="s">
        <v>22</v>
      </c>
      <c r="D4" s="33" t="s">
        <v>24</v>
      </c>
      <c r="E4" s="33" t="s">
        <v>23</v>
      </c>
      <c r="F4" s="165"/>
      <c r="G4" s="165"/>
      <c r="H4" s="165"/>
      <c r="I4" s="165"/>
      <c r="J4" s="165"/>
      <c r="K4" s="165"/>
    </row>
    <row r="5" spans="1:11" ht="12.75">
      <c r="A5" s="33" t="s">
        <v>195</v>
      </c>
      <c r="B5" s="33" t="s">
        <v>193</v>
      </c>
      <c r="C5" s="33" t="s">
        <v>196</v>
      </c>
      <c r="D5" s="33" t="s">
        <v>197</v>
      </c>
      <c r="E5" s="33" t="s">
        <v>198</v>
      </c>
      <c r="F5" s="33" t="s">
        <v>199</v>
      </c>
      <c r="G5" s="33" t="s">
        <v>200</v>
      </c>
      <c r="H5" s="33" t="s">
        <v>201</v>
      </c>
      <c r="I5" s="33" t="s">
        <v>202</v>
      </c>
      <c r="J5" s="33" t="s">
        <v>211</v>
      </c>
      <c r="K5" s="33" t="s">
        <v>216</v>
      </c>
    </row>
    <row r="6" spans="1:15" ht="22.5">
      <c r="A6" s="40" t="s">
        <v>195</v>
      </c>
      <c r="B6" s="74" t="s">
        <v>211</v>
      </c>
      <c r="C6" s="74" t="s">
        <v>297</v>
      </c>
      <c r="D6" s="74" t="s">
        <v>298</v>
      </c>
      <c r="E6" s="74" t="s">
        <v>291</v>
      </c>
      <c r="F6" s="74" t="s">
        <v>299</v>
      </c>
      <c r="G6" s="89" t="s">
        <v>232</v>
      </c>
      <c r="H6" s="78">
        <v>134</v>
      </c>
      <c r="I6" s="78">
        <v>153.5</v>
      </c>
      <c r="J6" s="78">
        <v>57</v>
      </c>
      <c r="K6" s="75">
        <f>+H6*I6*J6</f>
        <v>1172433</v>
      </c>
      <c r="M6" s="73"/>
      <c r="O6" s="73"/>
    </row>
    <row r="7" spans="1:12" ht="22.5">
      <c r="A7" s="40">
        <v>2</v>
      </c>
      <c r="B7" s="74" t="s">
        <v>211</v>
      </c>
      <c r="C7" s="74" t="s">
        <v>297</v>
      </c>
      <c r="D7" s="74" t="s">
        <v>298</v>
      </c>
      <c r="E7" s="74" t="s">
        <v>291</v>
      </c>
      <c r="F7" s="74" t="s">
        <v>299</v>
      </c>
      <c r="G7" s="89" t="s">
        <v>232</v>
      </c>
      <c r="H7" s="78">
        <v>135</v>
      </c>
      <c r="I7" s="78">
        <v>153.5</v>
      </c>
      <c r="J7" s="78">
        <v>65</v>
      </c>
      <c r="K7" s="75">
        <f>+H7*I7*J7-95.5</f>
        <v>1346867</v>
      </c>
      <c r="L7" s="53"/>
    </row>
    <row r="8" spans="1:12" ht="12.75">
      <c r="A8" s="40"/>
      <c r="B8" s="74"/>
      <c r="C8" s="74"/>
      <c r="D8" s="74"/>
      <c r="E8" s="74"/>
      <c r="F8" s="74"/>
      <c r="G8" s="89"/>
      <c r="H8" s="97"/>
      <c r="I8" s="97"/>
      <c r="J8" s="97"/>
      <c r="K8" s="51"/>
      <c r="L8" s="53"/>
    </row>
    <row r="9" spans="1:14" ht="33.75">
      <c r="A9" s="40">
        <v>3</v>
      </c>
      <c r="B9" s="74" t="s">
        <v>282</v>
      </c>
      <c r="C9" s="74" t="s">
        <v>283</v>
      </c>
      <c r="D9" s="74" t="s">
        <v>288</v>
      </c>
      <c r="E9" s="74" t="s">
        <v>291</v>
      </c>
      <c r="F9" s="74" t="s">
        <v>299</v>
      </c>
      <c r="G9" s="89" t="s">
        <v>327</v>
      </c>
      <c r="H9" s="78"/>
      <c r="I9" s="95">
        <v>204</v>
      </c>
      <c r="J9" s="95">
        <v>60</v>
      </c>
      <c r="K9" s="51">
        <v>2709500</v>
      </c>
      <c r="L9" s="53"/>
      <c r="N9" s="73"/>
    </row>
    <row r="10" spans="1:14" ht="33.75">
      <c r="A10" s="40">
        <v>4</v>
      </c>
      <c r="B10" s="74" t="s">
        <v>282</v>
      </c>
      <c r="C10" s="74" t="s">
        <v>283</v>
      </c>
      <c r="D10" s="74" t="s">
        <v>288</v>
      </c>
      <c r="E10" s="74" t="s">
        <v>291</v>
      </c>
      <c r="F10" s="74" t="s">
        <v>299</v>
      </c>
      <c r="G10" s="89" t="s">
        <v>331</v>
      </c>
      <c r="H10" s="78">
        <v>49</v>
      </c>
      <c r="I10" s="78">
        <v>133</v>
      </c>
      <c r="J10" s="78">
        <v>60</v>
      </c>
      <c r="K10" s="75">
        <v>391020</v>
      </c>
      <c r="L10" s="53"/>
      <c r="M10" s="73"/>
      <c r="N10" s="73"/>
    </row>
    <row r="11" spans="1:14" ht="12.75">
      <c r="A11" s="40"/>
      <c r="B11" s="74"/>
      <c r="C11" s="74"/>
      <c r="D11" s="74"/>
      <c r="E11" s="74"/>
      <c r="F11" s="74"/>
      <c r="G11" s="89"/>
      <c r="H11" s="126"/>
      <c r="I11" s="126"/>
      <c r="J11" s="126"/>
      <c r="K11" s="127"/>
      <c r="L11" s="53"/>
      <c r="M11" s="73"/>
      <c r="N11" s="73"/>
    </row>
    <row r="12" spans="1:13" ht="12.75">
      <c r="A12" s="40"/>
      <c r="B12" s="50"/>
      <c r="C12" s="50"/>
      <c r="D12" s="50"/>
      <c r="E12" s="50"/>
      <c r="F12" s="50"/>
      <c r="G12" s="89"/>
      <c r="H12" s="78"/>
      <c r="I12" s="78"/>
      <c r="J12" s="78"/>
      <c r="K12" s="75"/>
      <c r="L12" s="53"/>
      <c r="M12" s="73"/>
    </row>
    <row r="13" spans="1:13" ht="12.75">
      <c r="A13" s="40"/>
      <c r="B13" s="50"/>
      <c r="C13" s="50"/>
      <c r="D13" s="50"/>
      <c r="E13" s="50"/>
      <c r="F13" s="50"/>
      <c r="G13" s="89"/>
      <c r="H13" s="78"/>
      <c r="I13" s="78"/>
      <c r="J13" s="78"/>
      <c r="K13" s="75"/>
      <c r="L13" s="53"/>
      <c r="M13" s="73"/>
    </row>
    <row r="14" spans="1:12" ht="12.75">
      <c r="A14" s="40"/>
      <c r="B14" s="50"/>
      <c r="C14" s="50"/>
      <c r="D14" s="50"/>
      <c r="E14" s="50"/>
      <c r="F14" s="50"/>
      <c r="G14" s="89"/>
      <c r="H14" s="78"/>
      <c r="I14" s="78"/>
      <c r="J14" s="78"/>
      <c r="K14" s="51"/>
      <c r="L14" s="73"/>
    </row>
    <row r="15" spans="1:12" ht="12.75">
      <c r="A15" s="40"/>
      <c r="B15" s="74"/>
      <c r="C15" s="74"/>
      <c r="D15" s="74"/>
      <c r="E15" s="74"/>
      <c r="F15" s="74"/>
      <c r="G15" s="89"/>
      <c r="H15" s="78"/>
      <c r="I15" s="78"/>
      <c r="J15" s="78"/>
      <c r="K15" s="75"/>
      <c r="L15" s="53"/>
    </row>
    <row r="16" spans="1:12" ht="12.75">
      <c r="A16" s="40"/>
      <c r="B16" s="74"/>
      <c r="C16" s="74"/>
      <c r="D16" s="74"/>
      <c r="E16" s="74"/>
      <c r="F16" s="74"/>
      <c r="G16" s="89"/>
      <c r="H16" s="97"/>
      <c r="I16" s="78"/>
      <c r="J16" s="78"/>
      <c r="K16" s="75"/>
      <c r="L16" s="53"/>
    </row>
    <row r="17" spans="1:11" ht="15">
      <c r="A17" s="39" t="s">
        <v>25</v>
      </c>
      <c r="B17" s="39"/>
      <c r="C17" s="39"/>
      <c r="D17" s="39"/>
      <c r="E17" s="39"/>
      <c r="F17" s="39"/>
      <c r="G17" s="39"/>
      <c r="H17" s="39"/>
      <c r="I17" s="39"/>
      <c r="J17" s="39"/>
      <c r="K17" s="77">
        <f>SUM(K6:K16)</f>
        <v>5619820</v>
      </c>
    </row>
  </sheetData>
  <mergeCells count="10">
    <mergeCell ref="A1:K1"/>
    <mergeCell ref="A2:K2"/>
    <mergeCell ref="H3:H4"/>
    <mergeCell ref="I3:I4"/>
    <mergeCell ref="J3:J4"/>
    <mergeCell ref="K3:K4"/>
    <mergeCell ref="A3:A4"/>
    <mergeCell ref="B3:E3"/>
    <mergeCell ref="F3:F4"/>
    <mergeCell ref="G3:G4"/>
  </mergeCells>
  <hyperlinks>
    <hyperlink ref="A2" r:id="rId1" display="garantf1://70308460.4340/"/>
  </hyperlinks>
  <printOptions/>
  <pageMargins left="0.3937007874015748" right="0" top="0.3937007874015748" bottom="0.3937007874015748" header="0.5118110236220472" footer="0.5118110236220472"/>
  <pageSetup horizontalDpi="600" verticalDpi="600" orientation="portrait" paperSize="9" scale="8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2018-11-23T03:25:20Z</cp:lastPrinted>
  <dcterms:created xsi:type="dcterms:W3CDTF">1996-10-08T23:32:33Z</dcterms:created>
  <dcterms:modified xsi:type="dcterms:W3CDTF">2018-12-26T09:17:56Z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